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5" yWindow="-60" windowWidth="14010" windowHeight="12720" tabRatio="755" activeTab="5"/>
  </bookViews>
  <sheets>
    <sheet name="прил 1 к МП" sheetId="1" r:id="rId1"/>
    <sheet name="прил 2 к МП" sheetId="2" r:id="rId2"/>
    <sheet name="Охрана окр. среды" sheetId="4" r:id="rId3"/>
    <sheet name="пов.ур.комф." sheetId="9" r:id="rId4"/>
    <sheet name="вып. отд госполномочий" sheetId="7" r:id="rId5"/>
    <sheet name="орг.трансп.обсл" sheetId="6" r:id="rId6"/>
    <sheet name="сод. в разв. м.с." sheetId="8" r:id="rId7"/>
    <sheet name="хлеб " sheetId="10" r:id="rId8"/>
    <sheet name="защита прав" sheetId="11" r:id="rId9"/>
  </sheets>
  <definedNames>
    <definedName name="_xlnm.Print_Area" localSheetId="1">'прил 2 к МП'!$A$1:$G$44</definedName>
  </definedNames>
  <calcPr calcId="144525"/>
</workbook>
</file>

<file path=xl/calcChain.xml><?xml version="1.0" encoding="utf-8"?>
<calcChain xmlns="http://schemas.openxmlformats.org/spreadsheetml/2006/main">
  <c r="N5" i="6" l="1"/>
  <c r="N4" i="6"/>
  <c r="G11" i="6"/>
  <c r="G5" i="6"/>
  <c r="G21" i="7" l="1"/>
  <c r="G22" i="9"/>
  <c r="G21" i="9" l="1"/>
  <c r="G18" i="9"/>
  <c r="O4" i="9" l="1"/>
  <c r="P4" i="9"/>
  <c r="N4" i="9"/>
  <c r="H47" i="9"/>
  <c r="I47" i="9"/>
  <c r="H42" i="9"/>
  <c r="I42" i="9"/>
  <c r="G42" i="9"/>
  <c r="J45" i="9"/>
  <c r="O5" i="9" l="1"/>
  <c r="P5" i="9"/>
  <c r="J41" i="9"/>
  <c r="G39" i="9"/>
  <c r="G47" i="9" s="1"/>
  <c r="N5" i="9" l="1"/>
  <c r="O6" i="9"/>
  <c r="P6" i="9"/>
  <c r="N6" i="9"/>
  <c r="H49" i="9"/>
  <c r="I49" i="9"/>
  <c r="G49" i="9"/>
  <c r="H48" i="9"/>
  <c r="I48" i="9"/>
  <c r="G48" i="9"/>
  <c r="G33" i="9"/>
  <c r="G23" i="9"/>
  <c r="G36" i="9"/>
  <c r="G17" i="9" l="1"/>
  <c r="G16" i="9"/>
  <c r="N7" i="9" l="1"/>
  <c r="G50" i="9"/>
  <c r="G46" i="9" s="1"/>
  <c r="G12" i="9"/>
  <c r="H50" i="9"/>
  <c r="H46" i="9" s="1"/>
  <c r="I50" i="9"/>
  <c r="I46" i="9" s="1"/>
  <c r="H12" i="9"/>
  <c r="I12" i="9"/>
  <c r="G7" i="9"/>
  <c r="G4" i="9" s="1"/>
  <c r="H17" i="9" l="1"/>
  <c r="I17" i="9"/>
  <c r="J19" i="9"/>
  <c r="G11" i="8"/>
  <c r="G7" i="6"/>
  <c r="J37" i="9" l="1"/>
  <c r="J38" i="9"/>
  <c r="H36" i="9"/>
  <c r="I36" i="9"/>
  <c r="J34" i="9"/>
  <c r="J35" i="9"/>
  <c r="J36" i="9" l="1"/>
  <c r="H33" i="9"/>
  <c r="I33" i="9"/>
  <c r="Q4" i="9" l="1"/>
  <c r="Q5" i="9" l="1"/>
  <c r="J33" i="9"/>
  <c r="J26" i="8" l="1"/>
  <c r="J25" i="8"/>
  <c r="G20" i="8"/>
  <c r="G8" i="8" s="1"/>
  <c r="N5" i="8" l="1"/>
  <c r="H20" i="8"/>
  <c r="I20" i="8"/>
  <c r="H18" i="1" l="1"/>
  <c r="H8" i="1" s="1"/>
  <c r="J40" i="9"/>
  <c r="J39" i="9"/>
  <c r="J18" i="1" l="1"/>
  <c r="J8" i="1" s="1"/>
  <c r="I18" i="1"/>
  <c r="I8" i="1" s="1"/>
  <c r="J48" i="9"/>
  <c r="J47" i="9"/>
  <c r="H5" i="10"/>
  <c r="J5" i="10" s="1"/>
  <c r="I5" i="10"/>
  <c r="G5" i="10"/>
  <c r="K18" i="1" l="1"/>
  <c r="K8" i="1"/>
  <c r="G29" i="9"/>
  <c r="G10" i="9" s="1"/>
  <c r="G3" i="9" s="1"/>
  <c r="G9" i="4"/>
  <c r="H7" i="4"/>
  <c r="G11" i="7"/>
  <c r="G5" i="7"/>
  <c r="J5" i="8"/>
  <c r="O7" i="9" l="1"/>
  <c r="P7" i="9"/>
  <c r="Q6" i="9"/>
  <c r="J30" i="9" l="1"/>
  <c r="J31" i="9"/>
  <c r="J32" i="9"/>
  <c r="H29" i="9"/>
  <c r="I29" i="9"/>
  <c r="O6" i="4"/>
  <c r="E15" i="2" s="1"/>
  <c r="P6" i="4"/>
  <c r="F15" i="2" s="1"/>
  <c r="N6" i="4"/>
  <c r="D15" i="2" s="1"/>
  <c r="O5" i="4"/>
  <c r="O4" i="4"/>
  <c r="P4" i="4"/>
  <c r="N4" i="4"/>
  <c r="H17" i="4"/>
  <c r="I17" i="4"/>
  <c r="G17" i="4"/>
  <c r="H13" i="1" s="1"/>
  <c r="H18" i="4"/>
  <c r="I14" i="1" s="1"/>
  <c r="I18" i="4"/>
  <c r="J14" i="1" s="1"/>
  <c r="G18" i="4"/>
  <c r="H14" i="1" s="1"/>
  <c r="J15" i="4"/>
  <c r="J13" i="4"/>
  <c r="J14" i="4"/>
  <c r="H12" i="4"/>
  <c r="I12" i="4"/>
  <c r="G12" i="4"/>
  <c r="I16" i="4" l="1"/>
  <c r="J13" i="1"/>
  <c r="J11" i="1" s="1"/>
  <c r="J18" i="4"/>
  <c r="K14" i="1"/>
  <c r="H11" i="1"/>
  <c r="J17" i="4"/>
  <c r="H16" i="4"/>
  <c r="I13" i="1"/>
  <c r="J29" i="9"/>
  <c r="J12" i="4"/>
  <c r="I11" i="1" l="1"/>
  <c r="K11" i="1" s="1"/>
  <c r="K13" i="1"/>
  <c r="I19" i="1" l="1"/>
  <c r="I10" i="1" s="1"/>
  <c r="J19" i="1"/>
  <c r="J10" i="1" s="1"/>
  <c r="H19" i="1"/>
  <c r="H10" i="1" s="1"/>
  <c r="J49" i="9"/>
  <c r="K10" i="1" l="1"/>
  <c r="K19" i="1"/>
  <c r="D20" i="2"/>
  <c r="N8" i="9"/>
  <c r="I17" i="1" l="1"/>
  <c r="J17" i="1"/>
  <c r="H17" i="1" l="1"/>
  <c r="J24" i="8"/>
  <c r="H11" i="8"/>
  <c r="I11" i="8"/>
  <c r="J18" i="8"/>
  <c r="J13" i="8"/>
  <c r="P5" i="8" l="1"/>
  <c r="I8" i="8"/>
  <c r="H8" i="8"/>
  <c r="O5" i="8"/>
  <c r="K17" i="1"/>
  <c r="J11" i="8"/>
  <c r="J20" i="8"/>
  <c r="G24" i="7" l="1"/>
  <c r="G31" i="8" l="1"/>
  <c r="J21" i="8"/>
  <c r="H4" i="8" l="1"/>
  <c r="I4" i="8"/>
  <c r="I3" i="8" l="1"/>
  <c r="I31" i="8"/>
  <c r="H3" i="8"/>
  <c r="H31" i="8"/>
  <c r="O3" i="7"/>
  <c r="P3" i="7"/>
  <c r="N3" i="7"/>
  <c r="H24" i="7"/>
  <c r="I24" i="1" s="1"/>
  <c r="I24" i="7"/>
  <c r="J24" i="1" s="1"/>
  <c r="H24" i="1"/>
  <c r="J21" i="7"/>
  <c r="J20" i="7"/>
  <c r="J17" i="7"/>
  <c r="J24" i="7" l="1"/>
  <c r="K24" i="1"/>
  <c r="J18" i="7"/>
  <c r="J19" i="7"/>
  <c r="Q27" i="2" l="1"/>
  <c r="P27" i="2"/>
  <c r="G4" i="6"/>
  <c r="Q7" i="9" l="1"/>
  <c r="I7" i="4"/>
  <c r="G7" i="4"/>
  <c r="H4" i="4"/>
  <c r="I4" i="4"/>
  <c r="G4" i="4"/>
  <c r="P5" i="4" l="1"/>
  <c r="N5" i="4"/>
  <c r="G6" i="4"/>
  <c r="G3" i="4" s="1"/>
  <c r="J7" i="4"/>
  <c r="H9" i="4"/>
  <c r="H6" i="4" s="1"/>
  <c r="I9" i="4"/>
  <c r="J9" i="4" s="1"/>
  <c r="J10" i="4"/>
  <c r="J11" i="4"/>
  <c r="I6" i="4" l="1"/>
  <c r="J12" i="9"/>
  <c r="E13" i="2" l="1"/>
  <c r="F13" i="2"/>
  <c r="D13" i="2"/>
  <c r="H23" i="9" l="1"/>
  <c r="H10" i="9" s="1"/>
  <c r="I23" i="9"/>
  <c r="I10" i="9" s="1"/>
  <c r="J10" i="9" l="1"/>
  <c r="J50" i="9"/>
  <c r="J9" i="8" l="1"/>
  <c r="N8" i="8" l="1"/>
  <c r="H32" i="1" l="1"/>
  <c r="H7" i="1" s="1"/>
  <c r="G4" i="8"/>
  <c r="G3" i="8" l="1"/>
  <c r="J46" i="9"/>
  <c r="J8" i="8"/>
  <c r="J32" i="1"/>
  <c r="J7" i="1" s="1"/>
  <c r="I32" i="1"/>
  <c r="I7" i="1" s="1"/>
  <c r="G12" i="10"/>
  <c r="O5" i="10" s="1"/>
  <c r="G28" i="8" l="1"/>
  <c r="J31" i="8"/>
  <c r="K32" i="1" s="1"/>
  <c r="K7" i="1"/>
  <c r="O27" i="2" l="1"/>
  <c r="E19" i="2"/>
  <c r="F19" i="2"/>
  <c r="D19" i="2"/>
  <c r="G58" i="2"/>
  <c r="G57" i="2"/>
  <c r="G56" i="2"/>
  <c r="F52" i="2"/>
  <c r="G54" i="2"/>
  <c r="E52" i="2"/>
  <c r="D52" i="2"/>
  <c r="G51" i="2"/>
  <c r="G50" i="2"/>
  <c r="G48" i="2"/>
  <c r="G47" i="2"/>
  <c r="K38" i="1"/>
  <c r="I36" i="1"/>
  <c r="J36" i="1"/>
  <c r="H36" i="1"/>
  <c r="H3" i="10"/>
  <c r="H4" i="10"/>
  <c r="I4" i="10"/>
  <c r="I3" i="10" s="1"/>
  <c r="G4" i="10"/>
  <c r="H12" i="10"/>
  <c r="H13" i="10" s="1"/>
  <c r="I35" i="1" s="1"/>
  <c r="I33" i="1" s="1"/>
  <c r="I12" i="10"/>
  <c r="I13" i="10" s="1"/>
  <c r="J35" i="1" s="1"/>
  <c r="J33" i="1" s="1"/>
  <c r="G13" i="10"/>
  <c r="J10" i="10"/>
  <c r="R7" i="10"/>
  <c r="R6" i="10"/>
  <c r="R4" i="10"/>
  <c r="R3" i="10"/>
  <c r="G3" i="10" l="1"/>
  <c r="J4" i="10"/>
  <c r="J3" i="10"/>
  <c r="J12" i="10"/>
  <c r="H35" i="1"/>
  <c r="J13" i="10"/>
  <c r="G19" i="2"/>
  <c r="G52" i="2"/>
  <c r="G55" i="2"/>
  <c r="K36" i="1"/>
  <c r="Q5" i="10"/>
  <c r="P5" i="10"/>
  <c r="D49" i="2"/>
  <c r="D45" i="2" s="1"/>
  <c r="Q8" i="10" l="1"/>
  <c r="F49" i="2"/>
  <c r="F45" i="2" s="1"/>
  <c r="P8" i="10"/>
  <c r="E49" i="2"/>
  <c r="E45" i="2" s="1"/>
  <c r="H33" i="1"/>
  <c r="K33" i="1" s="1"/>
  <c r="K35" i="1"/>
  <c r="O8" i="10"/>
  <c r="R5" i="10"/>
  <c r="R8" i="10" s="1"/>
  <c r="G45" i="2" l="1"/>
  <c r="G49" i="2"/>
  <c r="D41" i="2" l="1"/>
  <c r="F41" i="2" l="1"/>
  <c r="E41" i="2"/>
  <c r="G43" i="2"/>
  <c r="G44" i="2"/>
  <c r="G40" i="2"/>
  <c r="G36" i="2"/>
  <c r="G37" i="2"/>
  <c r="G33" i="2"/>
  <c r="D21" i="2"/>
  <c r="Q7" i="8"/>
  <c r="Q6" i="8"/>
  <c r="Q3" i="8"/>
  <c r="I20" i="1" l="1"/>
  <c r="I15" i="1" s="1"/>
  <c r="H20" i="1"/>
  <c r="H15" i="1" s="1"/>
  <c r="J20" i="1"/>
  <c r="J15" i="1" s="1"/>
  <c r="J4" i="8"/>
  <c r="G41" i="2"/>
  <c r="Q4" i="8"/>
  <c r="J19" i="8"/>
  <c r="O5" i="6"/>
  <c r="E35" i="2" s="1"/>
  <c r="P5" i="6"/>
  <c r="F35" i="2" s="1"/>
  <c r="D35" i="2"/>
  <c r="D34" i="2"/>
  <c r="Q7" i="6"/>
  <c r="Q6" i="6"/>
  <c r="H7" i="6"/>
  <c r="H4" i="6" s="1"/>
  <c r="I7" i="6"/>
  <c r="P4" i="6" s="1"/>
  <c r="E26" i="2"/>
  <c r="F26" i="2"/>
  <c r="D26" i="2"/>
  <c r="D5" i="2" s="1"/>
  <c r="S22" i="2" s="1"/>
  <c r="Q7" i="7"/>
  <c r="Q6" i="7"/>
  <c r="Q5" i="7"/>
  <c r="E23" i="2"/>
  <c r="E9" i="2" s="1"/>
  <c r="T26" i="2" s="1"/>
  <c r="F23" i="2"/>
  <c r="F9" i="2" s="1"/>
  <c r="U26" i="2" s="1"/>
  <c r="D23" i="2"/>
  <c r="D9" i="2" s="1"/>
  <c r="S26" i="2" s="1"/>
  <c r="E22" i="2"/>
  <c r="E8" i="2" s="1"/>
  <c r="T25" i="2" s="1"/>
  <c r="F22" i="2"/>
  <c r="F8" i="2" s="1"/>
  <c r="U25" i="2" s="1"/>
  <c r="D22" i="2"/>
  <c r="D8" i="2" s="1"/>
  <c r="S25" i="2" s="1"/>
  <c r="E21" i="2"/>
  <c r="F21" i="2"/>
  <c r="F20" i="2"/>
  <c r="E20" i="2"/>
  <c r="Q3" i="9"/>
  <c r="Q8" i="9" s="1"/>
  <c r="Q4" i="4"/>
  <c r="Q6" i="4"/>
  <c r="Q7" i="4"/>
  <c r="Q3" i="4"/>
  <c r="V25" i="2" l="1"/>
  <c r="V26" i="2"/>
  <c r="H9" i="1"/>
  <c r="K20" i="1"/>
  <c r="G35" i="2"/>
  <c r="I4" i="6"/>
  <c r="J4" i="6" s="1"/>
  <c r="F34" i="2"/>
  <c r="F31" i="2" s="1"/>
  <c r="P8" i="6"/>
  <c r="G21" i="2"/>
  <c r="E5" i="2"/>
  <c r="T22" i="2" s="1"/>
  <c r="O4" i="6"/>
  <c r="E34" i="2" s="1"/>
  <c r="E31" i="2" s="1"/>
  <c r="G26" i="2"/>
  <c r="D31" i="2"/>
  <c r="Q5" i="6"/>
  <c r="G3" i="6"/>
  <c r="G12" i="6" s="1"/>
  <c r="G22" i="2"/>
  <c r="G9" i="2"/>
  <c r="G23" i="2"/>
  <c r="G8" i="2"/>
  <c r="D17" i="2"/>
  <c r="G20" i="2"/>
  <c r="N8" i="6"/>
  <c r="Q3" i="6"/>
  <c r="Q3" i="7"/>
  <c r="J11" i="9"/>
  <c r="J9" i="9"/>
  <c r="J8" i="9"/>
  <c r="J5" i="9"/>
  <c r="H7" i="9"/>
  <c r="H4" i="9" s="1"/>
  <c r="H3" i="9" s="1"/>
  <c r="I7" i="9"/>
  <c r="I4" i="9" s="1"/>
  <c r="I3" i="9" s="1"/>
  <c r="J4" i="9" l="1"/>
  <c r="G31" i="2"/>
  <c r="Q4" i="6"/>
  <c r="Q8" i="6" s="1"/>
  <c r="O8" i="6"/>
  <c r="G34" i="2"/>
  <c r="P8" i="9"/>
  <c r="O8" i="9"/>
  <c r="J7" i="9"/>
  <c r="G30" i="8" l="1"/>
  <c r="G29" i="8" s="1"/>
  <c r="H15" i="7"/>
  <c r="I15" i="7"/>
  <c r="G15" i="7"/>
  <c r="H31" i="1" l="1"/>
  <c r="J16" i="7"/>
  <c r="J15" i="7" s="1"/>
  <c r="J7" i="6" l="1"/>
  <c r="J44" i="9" l="1"/>
  <c r="J43" i="9"/>
  <c r="J28" i="9"/>
  <c r="J27" i="9"/>
  <c r="J24" i="9"/>
  <c r="J22" i="9"/>
  <c r="J21" i="9"/>
  <c r="J18" i="9"/>
  <c r="J16" i="9"/>
  <c r="J14" i="9"/>
  <c r="J13" i="9"/>
  <c r="I30" i="8"/>
  <c r="J31" i="1" s="1"/>
  <c r="H30" i="8"/>
  <c r="I31" i="1" s="1"/>
  <c r="J27" i="8"/>
  <c r="H29" i="8" l="1"/>
  <c r="I30" i="1" s="1"/>
  <c r="I28" i="1" s="1"/>
  <c r="I29" i="8"/>
  <c r="J30" i="1" s="1"/>
  <c r="J28" i="1" s="1"/>
  <c r="J23" i="9"/>
  <c r="J3" i="8"/>
  <c r="J17" i="9"/>
  <c r="J42" i="9"/>
  <c r="J30" i="8"/>
  <c r="K31" i="1" s="1"/>
  <c r="H28" i="8"/>
  <c r="I28" i="8"/>
  <c r="J3" i="9" l="1"/>
  <c r="J29" i="8"/>
  <c r="P8" i="8"/>
  <c r="F42" i="2"/>
  <c r="F38" i="2" s="1"/>
  <c r="O8" i="8"/>
  <c r="E42" i="2"/>
  <c r="E38" i="2" s="1"/>
  <c r="H30" i="1"/>
  <c r="H28" i="1" s="1"/>
  <c r="J28" i="8" l="1"/>
  <c r="K30" i="1"/>
  <c r="K28" i="1" s="1"/>
  <c r="D42" i="2" l="1"/>
  <c r="Q5" i="8"/>
  <c r="Q8" i="8" s="1"/>
  <c r="G8" i="7"/>
  <c r="D38" i="2" l="1"/>
  <c r="G38" i="2" s="1"/>
  <c r="G42" i="2"/>
  <c r="J8" i="4"/>
  <c r="J8" i="6"/>
  <c r="E17" i="2" l="1"/>
  <c r="K15" i="1"/>
  <c r="I9" i="1"/>
  <c r="J9" i="1"/>
  <c r="H6" i="1"/>
  <c r="I6" i="1"/>
  <c r="G13" i="6"/>
  <c r="H27" i="1" s="1"/>
  <c r="H25" i="1" s="1"/>
  <c r="H3" i="6"/>
  <c r="I3" i="6"/>
  <c r="J5" i="6"/>
  <c r="J6" i="6"/>
  <c r="J9" i="6"/>
  <c r="J10" i="6"/>
  <c r="J11" i="6"/>
  <c r="H5" i="7"/>
  <c r="I5" i="7"/>
  <c r="J6" i="7"/>
  <c r="J7" i="7"/>
  <c r="H8" i="7"/>
  <c r="I8" i="7"/>
  <c r="J9" i="7"/>
  <c r="J10" i="7"/>
  <c r="H11" i="7"/>
  <c r="I11" i="7"/>
  <c r="J12" i="7"/>
  <c r="J13" i="7"/>
  <c r="J14" i="7"/>
  <c r="J5" i="4"/>
  <c r="J4" i="4" s="1"/>
  <c r="G12" i="2"/>
  <c r="G13" i="2"/>
  <c r="G15" i="2"/>
  <c r="G16" i="2"/>
  <c r="J27" i="2"/>
  <c r="K27" i="2"/>
  <c r="L27" i="2"/>
  <c r="M27" i="2"/>
  <c r="G28" i="2"/>
  <c r="G29" i="2"/>
  <c r="G30" i="2"/>
  <c r="N4" i="7" l="1"/>
  <c r="I23" i="7"/>
  <c r="I4" i="7"/>
  <c r="I3" i="7" s="1"/>
  <c r="I22" i="7" s="1"/>
  <c r="P4" i="7"/>
  <c r="H4" i="7"/>
  <c r="H3" i="7" s="1"/>
  <c r="H22" i="7" s="1"/>
  <c r="O4" i="7"/>
  <c r="H23" i="7"/>
  <c r="G23" i="7"/>
  <c r="G4" i="7"/>
  <c r="I3" i="4"/>
  <c r="J6" i="4"/>
  <c r="F5" i="2"/>
  <c r="F17" i="2"/>
  <c r="G17" i="2" s="1"/>
  <c r="I12" i="6"/>
  <c r="I13" i="6" s="1"/>
  <c r="J27" i="1" s="1"/>
  <c r="J25" i="1" s="1"/>
  <c r="J11" i="7"/>
  <c r="J8" i="7"/>
  <c r="J5" i="7"/>
  <c r="J3" i="6"/>
  <c r="H12" i="6"/>
  <c r="J6" i="1"/>
  <c r="K6" i="1" s="1"/>
  <c r="J23" i="1" l="1"/>
  <c r="J21" i="1" s="1"/>
  <c r="I23" i="1"/>
  <c r="I21" i="1" s="1"/>
  <c r="G5" i="2"/>
  <c r="U22" i="2"/>
  <c r="V22" i="2" s="1"/>
  <c r="J23" i="7"/>
  <c r="H3" i="4"/>
  <c r="J4" i="7"/>
  <c r="J3" i="7" s="1"/>
  <c r="J22" i="7" s="1"/>
  <c r="F27" i="2"/>
  <c r="P8" i="7"/>
  <c r="O8" i="7"/>
  <c r="E27" i="2"/>
  <c r="D27" i="2"/>
  <c r="Q4" i="7"/>
  <c r="Q8" i="7" s="1"/>
  <c r="N8" i="7"/>
  <c r="J3" i="4"/>
  <c r="G3" i="7"/>
  <c r="G22" i="7" s="1"/>
  <c r="J12" i="6"/>
  <c r="H13" i="6"/>
  <c r="F24" i="2" l="1"/>
  <c r="F6" i="2"/>
  <c r="U23" i="2" s="1"/>
  <c r="E24" i="2"/>
  <c r="E6" i="2"/>
  <c r="T23" i="2" s="1"/>
  <c r="D24" i="2"/>
  <c r="D6" i="2"/>
  <c r="S23" i="2" s="1"/>
  <c r="G27" i="2"/>
  <c r="G14" i="2"/>
  <c r="H23" i="1"/>
  <c r="J13" i="6"/>
  <c r="I27" i="1"/>
  <c r="V23" i="2" l="1"/>
  <c r="K23" i="1"/>
  <c r="H21" i="1"/>
  <c r="K21" i="1" s="1"/>
  <c r="G24" i="2"/>
  <c r="F14" i="2"/>
  <c r="P8" i="4"/>
  <c r="J5" i="1"/>
  <c r="J3" i="1" s="1"/>
  <c r="E14" i="2"/>
  <c r="O8" i="4"/>
  <c r="I5" i="1"/>
  <c r="I3" i="1" s="1"/>
  <c r="N8" i="4"/>
  <c r="D14" i="2"/>
  <c r="D7" i="2" s="1"/>
  <c r="Q5" i="4"/>
  <c r="Q8" i="4" s="1"/>
  <c r="G6" i="2"/>
  <c r="I25" i="1"/>
  <c r="K9" i="1"/>
  <c r="K27" i="1"/>
  <c r="K25" i="1" s="1"/>
  <c r="D3" i="2" l="1"/>
  <c r="S24" i="2"/>
  <c r="F7" i="2"/>
  <c r="U24" i="2" s="1"/>
  <c r="U27" i="2" s="1"/>
  <c r="F10" i="2"/>
  <c r="E7" i="2"/>
  <c r="T24" i="2" s="1"/>
  <c r="T27" i="2" s="1"/>
  <c r="E10" i="2"/>
  <c r="D10" i="2"/>
  <c r="V24" i="2" l="1"/>
  <c r="V27" i="2" s="1"/>
  <c r="S27" i="2"/>
  <c r="F3" i="2"/>
  <c r="E3" i="2"/>
  <c r="G10" i="2"/>
  <c r="G7" i="2"/>
  <c r="N27" i="2"/>
  <c r="G3" i="2" l="1"/>
  <c r="R27" i="2"/>
  <c r="G16" i="4"/>
  <c r="J16" i="4" s="1"/>
  <c r="H5" i="1"/>
  <c r="H3" i="1" l="1"/>
  <c r="K3" i="1" s="1"/>
  <c r="K5" i="1"/>
</calcChain>
</file>

<file path=xl/sharedStrings.xml><?xml version="1.0" encoding="utf-8"?>
<sst xmlns="http://schemas.openxmlformats.org/spreadsheetml/2006/main" count="759" uniqueCount="233">
  <si>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</si>
  <si>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</si>
  <si>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</si>
  <si>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</si>
  <si>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РзПр</t>
  </si>
  <si>
    <t>ЦСР</t>
  </si>
  <si>
    <t>ВР</t>
  </si>
  <si>
    <t>Муниципальная программа</t>
  </si>
  <si>
    <t>«Улучшение качества жизни населения в Енисейском районе»</t>
  </si>
  <si>
    <t>всего расходные обязательства по программе</t>
  </si>
  <si>
    <t>Х</t>
  </si>
  <si>
    <t>в том числе по ГРБС:</t>
  </si>
  <si>
    <t xml:space="preserve">Администрация Енисейского района </t>
  </si>
  <si>
    <t>Районный совет депутатов</t>
  </si>
  <si>
    <t>Подпрограмма 1</t>
  </si>
  <si>
    <t>«Охрана окружающей среды»</t>
  </si>
  <si>
    <t>всего расходные обязательства по подпрограмме</t>
  </si>
  <si>
    <t>Администрация Енисейского района</t>
  </si>
  <si>
    <t>Подпрограмма 2</t>
  </si>
  <si>
    <t>"Повышение уровня комфортности пребывания и качества жизни населения территории Енисейского района"</t>
  </si>
  <si>
    <t>Подпрограмма 3</t>
  </si>
  <si>
    <t>«Выполнение отдельных государственных полномочий»</t>
  </si>
  <si>
    <t>Подпрограмма4</t>
  </si>
  <si>
    <t>«Организация транспортного обслуживания населения Енисейского района»</t>
  </si>
  <si>
    <t>Подпрограмма 5</t>
  </si>
  <si>
    <t>«Содействие в развитии местного самоуправления  в Енисейском районе»</t>
  </si>
  <si>
    <t>024</t>
  </si>
  <si>
    <t>026</t>
  </si>
  <si>
    <t>Статус</t>
  </si>
  <si>
    <t>Наименование муниципальной программы, подпрограммы муниципальной программы</t>
  </si>
  <si>
    <t>Источник финансирования</t>
  </si>
  <si>
    <t>Всего</t>
  </si>
  <si>
    <t>в том числе:</t>
  </si>
  <si>
    <t xml:space="preserve">федеральный бюджет </t>
  </si>
  <si>
    <t>краевой бюджет</t>
  </si>
  <si>
    <t>районный бюджет</t>
  </si>
  <si>
    <t>бюджеты муниципальных образований Енисейского района</t>
  </si>
  <si>
    <t>внебюджетные источники</t>
  </si>
  <si>
    <t>Подпрограмма 4</t>
  </si>
  <si>
    <t>«Содействие в развитии местного самоуправления в Енисейском районе»</t>
  </si>
  <si>
    <t>Цель, задачи, мероприятия подпрограммы</t>
  </si>
  <si>
    <t xml:space="preserve">ГРБС 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</si>
  <si>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</si>
  <si>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</si>
  <si>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Итого</t>
  </si>
  <si>
    <t>Иные межбюджетные трансферты муниципальным образованиям Енисейского района на ликвидацию последствий и предотвращение захламления земель</t>
  </si>
  <si>
    <t>Итого по подпрограмме:</t>
  </si>
  <si>
    <t>ГРБС 1:</t>
  </si>
  <si>
    <t>0605</t>
  </si>
  <si>
    <t>0503</t>
  </si>
  <si>
    <t>Итого на период</t>
  </si>
  <si>
    <t>за счет средств краевого бюджета</t>
  </si>
  <si>
    <t>0410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</si>
  <si>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</si>
  <si>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</si>
  <si>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ГРБС 1</t>
  </si>
  <si>
    <t>0105</t>
  </si>
  <si>
    <t>0113</t>
  </si>
  <si>
    <t>Ожидаемый результат от реализации подпрограммных мероприятий</t>
  </si>
  <si>
    <t>0408</t>
  </si>
  <si>
    <t>Задача №2. Повышение результативности и эффективности деятельности органов местного самоуправления Енисейского района, связанной с улучшением качества жизни населения</t>
  </si>
  <si>
    <t>Своевременность уплаты налоговых платежей, выплаты заработной платы: дней сверх установленного срока – 0</t>
  </si>
  <si>
    <t>Расходы на обеспечение деятельности (оказание услуг) муниципальных организаций (учреждений)</t>
  </si>
  <si>
    <t>ГРБС 2</t>
  </si>
  <si>
    <t>0180088410</t>
  </si>
  <si>
    <t xml:space="preserve">Статус </t>
  </si>
  <si>
    <t>Ожидаемый результат от реализации подпрограммного мероприятия</t>
  </si>
  <si>
    <t>0120084910</t>
  </si>
  <si>
    <t>0120075180</t>
  </si>
  <si>
    <t>0120088690</t>
  </si>
  <si>
    <t>за счет средств районного бюджета</t>
  </si>
  <si>
    <t>540</t>
  </si>
  <si>
    <t>0110088110</t>
  </si>
  <si>
    <t>0110088150</t>
  </si>
  <si>
    <t>0909</t>
  </si>
  <si>
    <t>0130074670</t>
  </si>
  <si>
    <t>0130074290</t>
  </si>
  <si>
    <t>0130076040</t>
  </si>
  <si>
    <t>0130051200</t>
  </si>
  <si>
    <t>0140083010</t>
  </si>
  <si>
    <t>0140083020</t>
  </si>
  <si>
    <t>0140076470</t>
  </si>
  <si>
    <t>0140083030</t>
  </si>
  <si>
    <t>1003</t>
  </si>
  <si>
    <t>630</t>
  </si>
  <si>
    <t>240</t>
  </si>
  <si>
    <t>1403</t>
  </si>
  <si>
    <t>фед</t>
  </si>
  <si>
    <t>краевой</t>
  </si>
  <si>
    <t>районный</t>
  </si>
  <si>
    <t>1006</t>
  </si>
  <si>
    <t>810</t>
  </si>
  <si>
    <t>0180080098</t>
  </si>
  <si>
    <r>
      <t>«</t>
    </r>
    <r>
      <rPr>
        <sz val="12"/>
        <color indexed="8"/>
        <rFont val="Arial"/>
        <family val="2"/>
        <charset val="204"/>
      </rPr>
      <t>Организация транспортного обслуживания населения Енисейского района</t>
    </r>
    <r>
      <rPr>
        <sz val="12"/>
        <rFont val="Arial"/>
        <family val="2"/>
        <charset val="204"/>
      </rPr>
      <t>»</t>
    </r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</si>
  <si>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</si>
  <si>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</si>
  <si>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</si>
  <si>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 xml:space="preserve">0180080034  </t>
  </si>
  <si>
    <t>0180080031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</si>
  <si>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</si>
  <si>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</si>
  <si>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</si>
  <si>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Иные бюджетные ассигнования</t>
  </si>
  <si>
    <t>0180087470</t>
  </si>
  <si>
    <t>012D276450</t>
  </si>
  <si>
    <t>Бюджет МО</t>
  </si>
  <si>
    <t>0130002890</t>
  </si>
  <si>
    <t>120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</si>
  <si>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</si>
  <si>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</si>
  <si>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0603</t>
  </si>
  <si>
    <t>01200S4590</t>
  </si>
  <si>
    <t>01200S6410</t>
  </si>
  <si>
    <t>01200S7490</t>
  </si>
  <si>
    <t>итого</t>
  </si>
  <si>
    <t>федер</t>
  </si>
  <si>
    <t>бюджет МО</t>
  </si>
  <si>
    <t>внебюдж</t>
  </si>
  <si>
    <t>Задача №1. Развитие институтов информационного общества и использование технологий электронного правительства в муниципальном управлении</t>
  </si>
  <si>
    <t>кр</t>
  </si>
  <si>
    <t>район</t>
  </si>
  <si>
    <t>бюдж МО</t>
  </si>
  <si>
    <t>внебюд</t>
  </si>
  <si>
    <t>2023 год</t>
  </si>
  <si>
    <t>Цель подпрограммы: Создание условий для реализации хлеба 1-го сорта по доступной цене населению, проживающему в отдаленных и труднодоступных местностях Енисейского района</t>
  </si>
  <si>
    <t>за счет средств местного бюджета</t>
  </si>
  <si>
    <t>Подпрограмма 6</t>
  </si>
  <si>
    <t>Подпрограмма 7</t>
  </si>
  <si>
    <t>«Хлеб по доступной цене для населения, проживающего в отдаленных и труднодоступных населенных пунктах Енисейского района»</t>
  </si>
  <si>
    <t>«Обеспечение защиты прав потребителей Енисейского района»</t>
  </si>
  <si>
    <t>Цель подпрограммы: Снижение негативного воздействия отходов на окружающую среду и здоровье населения, обеспечение сохранения благоприятной окружающей среды на территории Енисейского района</t>
  </si>
  <si>
    <t>Цель подпрограммы: Содействие повышению комфортности пребывания и качества жизни населения Енисейского района</t>
  </si>
  <si>
    <t>Цель подпрограммы: Содействие повышению комфортности условий жизнедеятельности в поселениях района и эффективной реализации органами местного самоуправления полномочий, закрепленных за муниципальными образованиями, а также создание условий для дальнейшего развития гражданского общества, повышения социальной активности населения, повышения прозрачности деятельности органов местного самоуправления Енисейского района</t>
  </si>
  <si>
    <t>0412</t>
  </si>
  <si>
    <t>0150088620</t>
  </si>
  <si>
    <t xml:space="preserve"> 0180080035 </t>
  </si>
  <si>
    <t>ГРБС 3</t>
  </si>
  <si>
    <t>Финансовое управление</t>
  </si>
  <si>
    <t>801</t>
  </si>
  <si>
    <t>01100S4632</t>
  </si>
  <si>
    <t>2024 год</t>
  </si>
  <si>
    <t>Задача 1: Повышение уровня экологической безопасности на территории Енисейского района</t>
  </si>
  <si>
    <t xml:space="preserve">Задача 2: Ограничение последствий негативного воздействия захламления земель </t>
  </si>
  <si>
    <t>Ликвидация свалок на территории муниципальных образований Енисейского района в количестве не менее 3 штук ежегодно</t>
  </si>
  <si>
    <t>Задача 1: Обеспечение комфортного и безопасного пребывания на территории района</t>
  </si>
  <si>
    <t>Задача 2: Благоустройство территорий поселений и содействие временной занятости населения</t>
  </si>
  <si>
    <t>Количество проведенных организационно-массовых мероприятий социально ориентированными некоммерческими организациями не менее 5 в год</t>
  </si>
  <si>
    <t>Цель подпрограммы: Обеспечение прав граждан при реализации государственных полномочий, переданных на уровень органов местного самоуправления Енисейского района</t>
  </si>
  <si>
    <t>Задача: Безусловное и полное выполнение органами местного самоуправления переданных государственных полномочий</t>
  </si>
  <si>
    <t>Цель подпрограммы: создание условий для предоставления транспортных услуг населению в части удовлетворения потребностей населения Енисейского района в пассажирских перевозках по регулярным внутрирайонным маршрутам</t>
  </si>
  <si>
    <t>Задача: сохранение количества маршрутов автомобильного, внутреннего водного и воздушного транспорта на территории Енисейского района</t>
  </si>
  <si>
    <t>Количество маршрутов транспорта: автомобильного – 17; водного – 6; воздушного – 6</t>
  </si>
  <si>
    <t>0203</t>
  </si>
  <si>
    <t>0130051180</t>
  </si>
  <si>
    <t>530</t>
  </si>
  <si>
    <t>Обеспечить безусловное и полное выполнение органами местного самоуправления переданных государственных полномочий ежегодно не менее 100%</t>
  </si>
  <si>
    <t>0130075140</t>
  </si>
  <si>
    <t>Приобретение контейнерного оборудования для населенных пунктов не менее 100 штук ежегодно</t>
  </si>
  <si>
    <t>0120088480</t>
  </si>
  <si>
    <t>14-24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</si>
  <si>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</si>
  <si>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0180010211</t>
  </si>
  <si>
    <t>0180010215</t>
  </si>
  <si>
    <t>за счет средств муниципальных образований</t>
  </si>
  <si>
    <t>Количество животных без владельцев, в отношении которых организованы мероприятия при осуществлении деятельности по обращению с животными без владельцев не менее 50 особей в год</t>
  </si>
  <si>
    <t>Количество обустроенных мест (площадок) накопления отходов потребления не менее 20 штук ежегодно</t>
  </si>
  <si>
    <t>01100S4633</t>
  </si>
  <si>
    <t>240, 540</t>
  </si>
  <si>
    <t>01200S6660</t>
  </si>
  <si>
    <t>2025 год</t>
  </si>
  <si>
    <t>Задача 3: Повышение качества жизни отдельных категорий граждан</t>
  </si>
  <si>
    <t>Транспортировка и обезвреживание ртутьсодержащих ламп - 100 штук ежегодно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</si>
  <si>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</si>
  <si>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Ликвидация последствий и предотвращение захламления земель на территории муниципальных образований Енисейского района</t>
  </si>
  <si>
    <t>Обустройство мест (площадок) накопления отходов потребления и (или) приобретение контейнерного оборудования в части обустройства мест (площадок) накопления отходов потребления без приобретения контейнерного оборудования для населенных пунктов</t>
  </si>
  <si>
    <t>Обустройство мест (площадок) накопления отходов потребления и (или) приобретение контейнерного оборудования в части приобретения контейнерного оборудования для населенных пунктов</t>
  </si>
  <si>
    <t xml:space="preserve">Создание условий для обеспечения услугами связи малочисленных и труднодоступных населенных пунктов Красноярского края </t>
  </si>
  <si>
    <t>Организация общественных работ на территории Енисейского района</t>
  </si>
  <si>
    <t>Софинансирование муниципальных программ формирования современной городской (сельской) среды в поселениях, в т.ч.</t>
  </si>
  <si>
    <t>Реализация проектов по решению вопросов местного значения, осуществляемых непосредственно населением на территории населенного пункта</t>
  </si>
  <si>
    <t>Осуществление расходов, направленных на реализацию мероприятий по поддержке местных инициатив</t>
  </si>
  <si>
    <t xml:space="preserve">Благоустройство кладбищ муниципальных образований района, 
в том числе:
</t>
  </si>
  <si>
    <t>Дополнительные гарантии муниципальным служащим в виде ежемесячных доплат к трудовой пенсии, пенсии за выслугу лет</t>
  </si>
  <si>
    <t>Финансовая поддержка социально ориентированных некоммерческих организаций</t>
  </si>
  <si>
    <t>Количество человек, получивших доплату к пенсии – 41 ежегодно</t>
  </si>
  <si>
    <t>Доля граждан, привлеченных к работам по благоустройству, от общего числа граждан, проживающих в городском и (или) сельском поселении, населенном пункте муниципального округа, не менее 15%</t>
  </si>
  <si>
    <t>Благоустроены кладбища в муниципальных образованиях района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</si>
  <si>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</si>
  <si>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</si>
  <si>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</si>
  <si>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</si>
  <si>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</si>
  <si>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</si>
  <si>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</si>
  <si>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</si>
  <si>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Совершенствование системы учета и отчетности</t>
  </si>
  <si>
    <t>Обеспечение хозяйственной и контрактной деятельности муниципальных организаций (учреждений)</t>
  </si>
  <si>
    <t>Меры социальной поддержки почетным гражданам</t>
  </si>
  <si>
    <t>Проведение конкурса на лучшую организацию работы представительного органа муниципального образования</t>
  </si>
  <si>
    <t>Уровень удовлетворенности населения Енисейского района информационной открытостью ОМС ежегодно не менее 67,4%</t>
  </si>
  <si>
    <t>Задача: Снижение розничной цены за 1 кг хлеба 1-го сорта в отдаленных и труднодоступных местностях Енисейского района</t>
  </si>
  <si>
    <t>Финансовая поддержка субъектов предпринимательства, осуществляющих деятельность хлебопечения, в отдаленных и труднодоступных населенных пунктах Енисейского района</t>
  </si>
  <si>
    <t>Розничная цена 1 кг. хлеба первого сорта для населения, проживающего  в отдаленных и труднодоступных населенных пунктах Енисейского района, где производитель хлеба является получателем финансовой поддержки, не более 73,51 руб. в 2023 г., не более 81,16 руб. в 2024 г.,  не более 84,89 руб. в 2025 г.</t>
  </si>
  <si>
    <t>Содержание общественных территорий, благоустроенных в рамках реализации проектов</t>
  </si>
  <si>
    <t>МКУ «Комитет по культуре Енисейского района»</t>
  </si>
  <si>
    <t>806</t>
  </si>
  <si>
    <t>0120086090</t>
  </si>
  <si>
    <t>610</t>
  </si>
  <si>
    <t>110, 240</t>
  </si>
  <si>
    <t>Осуществление части полномочий по благоустройству территории общего пользования поселения</t>
  </si>
  <si>
    <t>0180080085</t>
  </si>
  <si>
    <t>012F274511</t>
  </si>
  <si>
    <t>Площадь наиболее посещаемых населением мест, подвергнутая акарицидным обработкам от общей площади, подлежащей обработке в отчетном периоде – 100% ежегодно; Создание условий для развития услуг связи ежегодно в 9 населенных пунктах района.</t>
  </si>
  <si>
    <t>Организованных временных рабочих мест ежегодно не менее 170</t>
  </si>
  <si>
    <t>Проведение 1 конкурса ежегодно</t>
  </si>
  <si>
    <t>Оказаны меры социальной поддержки 5 почетным гражданам района ежегодно</t>
  </si>
  <si>
    <t>Поощрение муниципальных образований - победителей конкурса лучших проектов создания комфортной городской среды, в том числе:</t>
  </si>
  <si>
    <t>Реализация комплексных проектов по благоустройству территорий</t>
  </si>
  <si>
    <t>01200S7421</t>
  </si>
  <si>
    <t>Реализация мероприятий по неспецифической профилактике инфекций, передающихся иксодовыми клещами, путем организации  и проведения акарицидных обработок наиболее посещаемых населением участков территории природных очагов клещевых инфекций</t>
  </si>
  <si>
    <t>0120075550</t>
  </si>
  <si>
    <t>0801</t>
  </si>
  <si>
    <t>Обустроено 7 дворовых территорий многоквартирных домов в 2023 году</t>
  </si>
  <si>
    <t>Реализовано 13 проектов по благоустройству с участием граждан</t>
  </si>
  <si>
    <t>Содержание общественных территорий муниципальных образованиях района</t>
  </si>
  <si>
    <t>240, 540, 870</t>
  </si>
  <si>
    <t>Реализация 1 проекта в 2023 году</t>
  </si>
  <si>
    <t>Содержание общественных территорий, благоустроенных в рамках реализации проектов, в части благоустройства (расчистки) прилегающих территорий</t>
  </si>
  <si>
    <t>0120086091</t>
  </si>
  <si>
    <t>Приобретение извещателей дымовых автономных отдельным категориям граждан в целях оснащения ими жилых помещений</t>
  </si>
  <si>
    <t>0310</t>
  </si>
  <si>
    <t>0120076750</t>
  </si>
  <si>
    <t>Приобретено 875 извещателей дымовых автономных отдельным категориям граждан в целях оснащения ими жилых помещений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</si>
</sst>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theme="1" tint="0.249977111117893"/>
      <name val="Times New Roman"/>
      <family val="1"/>
      <charset val="204"/>
    </font>
    <font>
      <sz val="10"/>
      <color theme="1" tint="0.249977111117893"/>
      <name val="Times New Roman"/>
      <family val="1"/>
      <charset val="204"/>
    </font>
    <font>
      <b/>
      <sz val="9"/>
      <color theme="1" tint="0.24997711111789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Times New Roman"/>
      <family val="1"/>
      <charset val="204"/>
    </font>
    <font>
      <i/>
      <sz val="10"/>
      <name val="Arial Cyr"/>
      <charset val="204"/>
    </font>
    <font>
      <b/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8" fillId="0" borderId="0"/>
    <xf numFmtId="0" fontId="17" fillId="0" borderId="0"/>
  </cellStyleXfs>
  <cellXfs count="336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164" fontId="7" fillId="0" borderId="3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4" fontId="12" fillId="0" borderId="0" xfId="0" applyNumberFormat="1" applyFont="1"/>
    <xf numFmtId="164" fontId="16" fillId="0" borderId="1" xfId="0" applyNumberFormat="1" applyFont="1" applyFill="1" applyBorder="1" applyAlignment="1">
      <alignment horizontal="right" wrapText="1"/>
    </xf>
    <xf numFmtId="164" fontId="14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 wrapText="1"/>
    </xf>
    <xf numFmtId="0" fontId="15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right"/>
    </xf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/>
    <xf numFmtId="0" fontId="0" fillId="0" borderId="0" xfId="0" applyFont="1" applyFill="1"/>
    <xf numFmtId="0" fontId="15" fillId="0" borderId="1" xfId="0" applyFont="1" applyFill="1" applyBorder="1" applyAlignment="1">
      <alignment wrapText="1"/>
    </xf>
    <xf numFmtId="0" fontId="13" fillId="0" borderId="0" xfId="0" applyFont="1" applyFill="1"/>
    <xf numFmtId="164" fontId="2" fillId="0" borderId="3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/>
    <xf numFmtId="0" fontId="0" fillId="0" borderId="0" xfId="0" applyFill="1" applyBorder="1"/>
    <xf numFmtId="0" fontId="27" fillId="0" borderId="1" xfId="0" applyFont="1" applyFill="1" applyBorder="1"/>
    <xf numFmtId="0" fontId="26" fillId="0" borderId="0" xfId="0" applyFont="1" applyFill="1" applyBorder="1" applyAlignment="1">
      <alignment horizontal="center" wrapText="1"/>
    </xf>
    <xf numFmtId="164" fontId="0" fillId="0" borderId="0" xfId="0" applyNumberFormat="1" applyFill="1" applyBorder="1"/>
    <xf numFmtId="2" fontId="19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/>
    <xf numFmtId="0" fontId="0" fillId="0" borderId="3" xfId="0" applyFill="1" applyBorder="1" applyAlignment="1"/>
    <xf numFmtId="0" fontId="0" fillId="0" borderId="0" xfId="0" applyFill="1" applyAlignment="1"/>
    <xf numFmtId="164" fontId="27" fillId="0" borderId="0" xfId="0" applyNumberFormat="1" applyFont="1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7" fillId="0" borderId="1" xfId="0" applyFont="1" applyFill="1" applyBorder="1" applyAlignment="1">
      <alignment horizontal="center"/>
    </xf>
    <xf numFmtId="165" fontId="27" fillId="0" borderId="1" xfId="0" applyNumberFormat="1" applyFont="1" applyFill="1" applyBorder="1"/>
    <xf numFmtId="165" fontId="0" fillId="0" borderId="1" xfId="0" applyNumberFormat="1" applyFill="1" applyBorder="1"/>
    <xf numFmtId="0" fontId="2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/>
    </xf>
    <xf numFmtId="49" fontId="20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wrapText="1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/>
    <xf numFmtId="49" fontId="23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20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/>
    <xf numFmtId="164" fontId="27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right"/>
    </xf>
    <xf numFmtId="49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justify" vertical="top" wrapText="1"/>
    </xf>
    <xf numFmtId="0" fontId="11" fillId="0" borderId="5" xfId="0" applyFont="1" applyFill="1" applyBorder="1" applyAlignment="1">
      <alignment horizontal="justify" vertical="top" wrapText="1"/>
    </xf>
    <xf numFmtId="164" fontId="11" fillId="0" borderId="1" xfId="0" applyNumberFormat="1" applyFont="1" applyFill="1" applyBorder="1" applyAlignment="1">
      <alignment horizontal="center"/>
    </xf>
    <xf numFmtId="0" fontId="2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/>
    </xf>
    <xf numFmtId="0" fontId="11" fillId="0" borderId="5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/>
    </xf>
    <xf numFmtId="164" fontId="30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5" fillId="0" borderId="1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164" fontId="11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right"/>
    </xf>
    <xf numFmtId="0" fontId="14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center" wrapText="1"/>
    </xf>
    <xf numFmtId="164" fontId="20" fillId="0" borderId="5" xfId="0" applyNumberFormat="1" applyFont="1" applyFill="1" applyBorder="1" applyAlignment="1">
      <alignment horizontal="center" wrapText="1"/>
    </xf>
    <xf numFmtId="164" fontId="20" fillId="0" borderId="4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9" fontId="20" fillId="0" borderId="5" xfId="0" applyNumberFormat="1" applyFont="1" applyFill="1" applyBorder="1" applyAlignment="1">
      <alignment horizontal="center" wrapText="1"/>
    </xf>
    <xf numFmtId="49" fontId="20" fillId="0" borderId="4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 7" xfId="3"/>
    <cellStyle name="Обычный 8" xfId="2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38"/>
  <sheetViews>
    <sheetView zoomScale="70" zoomScaleNormal="70" workbookViewId="0">
      <selection activeCell="R3" sqref="R3"/>
    </sheetView>
  </sheetViews>
  <sheetFormatPr defaultRowHeight="12.75" x14ac:dyDescent="0.2"/>
  <cols>
    <col min="1" max="1" width="18.42578125" style="28" customWidth="1"/>
    <col min="2" max="2" width="29.140625" style="1" customWidth="1"/>
    <col min="3" max="3" width="21.140625" style="1" customWidth="1"/>
    <col min="4" max="4" width="7.140625" style="2" customWidth="1"/>
    <col min="5" max="5" width="7.28515625" style="2" customWidth="1"/>
    <col min="6" max="6" width="6.5703125" style="2" customWidth="1"/>
    <col min="7" max="7" width="6.42578125" style="2" customWidth="1"/>
    <col min="8" max="8" width="11.42578125" style="28" bestFit="1" customWidth="1"/>
    <col min="9" max="9" width="13.7109375" style="28" customWidth="1"/>
    <col min="10" max="10" width="12" style="28" customWidth="1"/>
    <col min="11" max="11" width="14.5703125" style="28" customWidth="1"/>
    <col min="12" max="12" width="13.5703125" customWidth="1"/>
    <col min="13" max="13" width="11.42578125" bestFit="1" customWidth="1"/>
    <col min="14" max="14" width="12.42578125" customWidth="1"/>
  </cols>
  <sheetData>
    <row r="1" spans="1:15" ht="30.75" customHeight="1" x14ac:dyDescent="0.2">
      <c r="A1" s="223" t="s">
        <v>65</v>
      </c>
      <c r="B1" s="223" t="s">
        <v>0</v>
      </c>
      <c r="C1" s="223" t="s">
        <v>1</v>
      </c>
      <c r="D1" s="230" t="s">
        <v>2</v>
      </c>
      <c r="E1" s="230"/>
      <c r="F1" s="230"/>
      <c r="G1" s="230"/>
      <c r="H1" s="223" t="s">
        <v>42</v>
      </c>
      <c r="I1" s="223"/>
      <c r="J1" s="223"/>
      <c r="K1" s="223"/>
      <c r="L1" s="7"/>
    </row>
    <row r="2" spans="1:15" ht="28.5" customHeight="1" x14ac:dyDescent="0.2">
      <c r="A2" s="223"/>
      <c r="B2" s="223"/>
      <c r="C2" s="223"/>
      <c r="D2" s="60" t="s">
        <v>3</v>
      </c>
      <c r="E2" s="60" t="s">
        <v>4</v>
      </c>
      <c r="F2" s="60" t="s">
        <v>5</v>
      </c>
      <c r="G2" s="60" t="s">
        <v>6</v>
      </c>
      <c r="H2" s="204" t="s">
        <v>123</v>
      </c>
      <c r="I2" s="204" t="s">
        <v>140</v>
      </c>
      <c r="J2" s="204" t="s">
        <v>169</v>
      </c>
      <c r="K2" s="204" t="s">
        <v>50</v>
      </c>
      <c r="L2" s="7"/>
    </row>
    <row r="3" spans="1:15" ht="45.75" x14ac:dyDescent="0.25">
      <c r="A3" s="224" t="s">
        <v>7</v>
      </c>
      <c r="B3" s="227" t="s">
        <v>8</v>
      </c>
      <c r="C3" s="16" t="s">
        <v>9</v>
      </c>
      <c r="D3" s="17" t="s">
        <v>10</v>
      </c>
      <c r="E3" s="17" t="s">
        <v>10</v>
      </c>
      <c r="F3" s="17" t="s">
        <v>10</v>
      </c>
      <c r="G3" s="17" t="s">
        <v>10</v>
      </c>
      <c r="H3" s="152">
        <f>SUM(H5:H10)</f>
        <v>474087.04999999993</v>
      </c>
      <c r="I3" s="152">
        <f>SUM(I5:I10)</f>
        <v>373757.19999999995</v>
      </c>
      <c r="J3" s="152">
        <f>SUM(J5:J10)</f>
        <v>376295.9</v>
      </c>
      <c r="K3" s="152">
        <f>H3+I3+J3</f>
        <v>1224140.1499999999</v>
      </c>
      <c r="L3" s="8"/>
      <c r="M3" s="5"/>
      <c r="N3" s="5"/>
    </row>
    <row r="4" spans="1:15" ht="28.5" customHeight="1" x14ac:dyDescent="0.2">
      <c r="A4" s="225"/>
      <c r="B4" s="228"/>
      <c r="C4" s="16" t="s">
        <v>11</v>
      </c>
      <c r="D4" s="17"/>
      <c r="E4" s="17"/>
      <c r="F4" s="17"/>
      <c r="G4" s="17"/>
      <c r="H4" s="11"/>
      <c r="I4" s="11"/>
      <c r="J4" s="11"/>
      <c r="K4" s="11"/>
      <c r="L4" s="7"/>
    </row>
    <row r="5" spans="1:15" ht="45" x14ac:dyDescent="0.2">
      <c r="A5" s="225"/>
      <c r="B5" s="228"/>
      <c r="C5" s="16" t="s">
        <v>12</v>
      </c>
      <c r="D5" s="17" t="s">
        <v>26</v>
      </c>
      <c r="E5" s="17" t="s">
        <v>10</v>
      </c>
      <c r="F5" s="17" t="s">
        <v>10</v>
      </c>
      <c r="G5" s="17" t="s">
        <v>10</v>
      </c>
      <c r="H5" s="11">
        <f>H13+H17+H23+H27+H30+H35</f>
        <v>389237.74999999994</v>
      </c>
      <c r="I5" s="11">
        <f>I13+I17+I23+I27+I30+I35</f>
        <v>295558.49999999994</v>
      </c>
      <c r="J5" s="11">
        <f>J13+J17+J23+J27+J30+J35</f>
        <v>295558.3</v>
      </c>
      <c r="K5" s="11">
        <f>J5+I5+H5</f>
        <v>980354.54999999981</v>
      </c>
      <c r="L5" s="8"/>
    </row>
    <row r="6" spans="1:15" ht="30" x14ac:dyDescent="0.2">
      <c r="A6" s="225"/>
      <c r="B6" s="228"/>
      <c r="C6" s="16" t="s">
        <v>13</v>
      </c>
      <c r="D6" s="17" t="s">
        <v>27</v>
      </c>
      <c r="E6" s="17" t="s">
        <v>10</v>
      </c>
      <c r="F6" s="17" t="s">
        <v>10</v>
      </c>
      <c r="G6" s="17" t="s">
        <v>10</v>
      </c>
      <c r="H6" s="11">
        <f>H31</f>
        <v>348.4</v>
      </c>
      <c r="I6" s="11">
        <f>I31</f>
        <v>348.4</v>
      </c>
      <c r="J6" s="11">
        <f>J31</f>
        <v>348.4</v>
      </c>
      <c r="K6" s="11">
        <f>J6+I6+H6</f>
        <v>1045.1999999999998</v>
      </c>
      <c r="L6" s="7"/>
      <c r="M6" s="5"/>
    </row>
    <row r="7" spans="1:15" ht="30" x14ac:dyDescent="0.2">
      <c r="A7" s="225"/>
      <c r="B7" s="228"/>
      <c r="C7" s="16" t="s">
        <v>137</v>
      </c>
      <c r="D7" s="17" t="s">
        <v>138</v>
      </c>
      <c r="E7" s="17" t="s">
        <v>10</v>
      </c>
      <c r="F7" s="17" t="s">
        <v>10</v>
      </c>
      <c r="G7" s="17" t="s">
        <v>10</v>
      </c>
      <c r="H7" s="11">
        <f>H32+H24</f>
        <v>78042.8</v>
      </c>
      <c r="I7" s="11">
        <f t="shared" ref="I7:J7" si="0">I32+I24</f>
        <v>77273.799999999988</v>
      </c>
      <c r="J7" s="11">
        <f t="shared" si="0"/>
        <v>79812.7</v>
      </c>
      <c r="K7" s="11">
        <f>J7+I7+H7</f>
        <v>235129.3</v>
      </c>
      <c r="L7" s="7"/>
      <c r="M7" s="5"/>
    </row>
    <row r="8" spans="1:15" ht="60" x14ac:dyDescent="0.2">
      <c r="A8" s="225"/>
      <c r="B8" s="228"/>
      <c r="C8" s="16" t="s">
        <v>204</v>
      </c>
      <c r="D8" s="17" t="s">
        <v>205</v>
      </c>
      <c r="E8" s="17" t="s">
        <v>10</v>
      </c>
      <c r="F8" s="17" t="s">
        <v>10</v>
      </c>
      <c r="G8" s="17" t="s">
        <v>10</v>
      </c>
      <c r="H8" s="11">
        <f>H18</f>
        <v>3241.5</v>
      </c>
      <c r="I8" s="11">
        <f t="shared" ref="I8:J8" si="1">I18</f>
        <v>576.5</v>
      </c>
      <c r="J8" s="11">
        <f t="shared" si="1"/>
        <v>576.5</v>
      </c>
      <c r="K8" s="11">
        <f>J8+I8+H8</f>
        <v>4394.5</v>
      </c>
      <c r="L8" s="7"/>
      <c r="M8" s="5"/>
    </row>
    <row r="9" spans="1:15" ht="30" x14ac:dyDescent="0.2">
      <c r="A9" s="225"/>
      <c r="B9" s="228"/>
      <c r="C9" s="16" t="s">
        <v>37</v>
      </c>
      <c r="D9" s="17" t="s">
        <v>10</v>
      </c>
      <c r="E9" s="17" t="s">
        <v>10</v>
      </c>
      <c r="F9" s="17" t="s">
        <v>10</v>
      </c>
      <c r="G9" s="17" t="s">
        <v>10</v>
      </c>
      <c r="H9" s="11">
        <f>H20</f>
        <v>2252.6</v>
      </c>
      <c r="I9" s="11">
        <f t="shared" ref="I9:K9" si="2">I20</f>
        <v>0</v>
      </c>
      <c r="J9" s="11">
        <f t="shared" si="2"/>
        <v>0</v>
      </c>
      <c r="K9" s="11">
        <f t="shared" si="2"/>
        <v>2252.6</v>
      </c>
      <c r="L9" s="7"/>
      <c r="N9" s="5"/>
    </row>
    <row r="10" spans="1:15" ht="25.5" customHeight="1" x14ac:dyDescent="0.2">
      <c r="A10" s="226"/>
      <c r="B10" s="229"/>
      <c r="C10" s="16" t="s">
        <v>105</v>
      </c>
      <c r="D10" s="17" t="s">
        <v>10</v>
      </c>
      <c r="E10" s="17" t="s">
        <v>10</v>
      </c>
      <c r="F10" s="17" t="s">
        <v>10</v>
      </c>
      <c r="G10" s="17" t="s">
        <v>10</v>
      </c>
      <c r="H10" s="11">
        <f>H19+H14</f>
        <v>963.99999999999989</v>
      </c>
      <c r="I10" s="11">
        <f>I19+I14</f>
        <v>0</v>
      </c>
      <c r="J10" s="11">
        <f>J19+J14</f>
        <v>0</v>
      </c>
      <c r="K10" s="11">
        <f>H10+I10+J10</f>
        <v>963.99999999999989</v>
      </c>
      <c r="L10" s="7"/>
      <c r="N10" s="5"/>
    </row>
    <row r="11" spans="1:15" s="7" customFormat="1" ht="45.75" x14ac:dyDescent="0.25">
      <c r="A11" s="224" t="s">
        <v>14</v>
      </c>
      <c r="B11" s="224" t="s">
        <v>15</v>
      </c>
      <c r="C11" s="16" t="s">
        <v>16</v>
      </c>
      <c r="D11" s="17" t="s">
        <v>10</v>
      </c>
      <c r="E11" s="17" t="s">
        <v>10</v>
      </c>
      <c r="F11" s="17" t="s">
        <v>10</v>
      </c>
      <c r="G11" s="17" t="s">
        <v>10</v>
      </c>
      <c r="H11" s="152">
        <f>H13+H14</f>
        <v>3386.2</v>
      </c>
      <c r="I11" s="152">
        <f t="shared" ref="I11:J11" si="3">I13+I14</f>
        <v>1740.6</v>
      </c>
      <c r="J11" s="152">
        <f t="shared" si="3"/>
        <v>1740.6</v>
      </c>
      <c r="K11" s="152">
        <f>H11+I11+J11</f>
        <v>6867.4</v>
      </c>
    </row>
    <row r="12" spans="1:15" s="7" customFormat="1" ht="30" x14ac:dyDescent="0.2">
      <c r="A12" s="225"/>
      <c r="B12" s="225"/>
      <c r="C12" s="16" t="s">
        <v>11</v>
      </c>
      <c r="D12" s="17"/>
      <c r="E12" s="17"/>
      <c r="F12" s="17"/>
      <c r="G12" s="17"/>
      <c r="H12" s="11"/>
      <c r="I12" s="11"/>
      <c r="J12" s="11"/>
      <c r="K12" s="11"/>
    </row>
    <row r="13" spans="1:15" s="7" customFormat="1" ht="43.5" customHeight="1" x14ac:dyDescent="0.2">
      <c r="A13" s="225"/>
      <c r="B13" s="225"/>
      <c r="C13" s="16" t="s">
        <v>17</v>
      </c>
      <c r="D13" s="148" t="s">
        <v>26</v>
      </c>
      <c r="E13" s="17" t="s">
        <v>10</v>
      </c>
      <c r="F13" s="17" t="s">
        <v>10</v>
      </c>
      <c r="G13" s="17" t="s">
        <v>10</v>
      </c>
      <c r="H13" s="11">
        <f>'Охрана окр. среды'!G17</f>
        <v>3386.2</v>
      </c>
      <c r="I13" s="11">
        <f>'Охрана окр. среды'!H17</f>
        <v>1740.6</v>
      </c>
      <c r="J13" s="11">
        <f>'Охрана окр. среды'!I17</f>
        <v>1740.6</v>
      </c>
      <c r="K13" s="11">
        <f>H13+I13+J13</f>
        <v>6867.4</v>
      </c>
    </row>
    <row r="14" spans="1:15" s="7" customFormat="1" ht="29.25" customHeight="1" x14ac:dyDescent="0.2">
      <c r="A14" s="226"/>
      <c r="B14" s="226"/>
      <c r="C14" s="16" t="s">
        <v>105</v>
      </c>
      <c r="D14" s="17" t="s">
        <v>10</v>
      </c>
      <c r="E14" s="17" t="s">
        <v>10</v>
      </c>
      <c r="F14" s="17" t="s">
        <v>10</v>
      </c>
      <c r="G14" s="17" t="s">
        <v>10</v>
      </c>
      <c r="H14" s="11">
        <f>'Охрана окр. среды'!G18</f>
        <v>0</v>
      </c>
      <c r="I14" s="11">
        <f>'Охрана окр. среды'!H18</f>
        <v>0</v>
      </c>
      <c r="J14" s="11">
        <f>'Охрана окр. среды'!I18</f>
        <v>0</v>
      </c>
      <c r="K14" s="11">
        <f>H14+I14+J14</f>
        <v>0</v>
      </c>
    </row>
    <row r="15" spans="1:15" s="7" customFormat="1" ht="31.5" customHeight="1" x14ac:dyDescent="0.25">
      <c r="A15" s="224" t="s">
        <v>18</v>
      </c>
      <c r="B15" s="224" t="s">
        <v>19</v>
      </c>
      <c r="C15" s="16" t="s">
        <v>16</v>
      </c>
      <c r="D15" s="17" t="s">
        <v>10</v>
      </c>
      <c r="E15" s="17" t="s">
        <v>10</v>
      </c>
      <c r="F15" s="17" t="s">
        <v>10</v>
      </c>
      <c r="G15" s="17" t="s">
        <v>10</v>
      </c>
      <c r="H15" s="152">
        <f>H17+H20+H19+H18</f>
        <v>97153.35000000002</v>
      </c>
      <c r="I15" s="152">
        <f t="shared" ref="I15:J15" si="4">I17+I20+I19+I18</f>
        <v>4118.6000000000004</v>
      </c>
      <c r="J15" s="152">
        <f t="shared" si="4"/>
        <v>4118.6000000000004</v>
      </c>
      <c r="K15" s="152">
        <f>H15+I15+J15</f>
        <v>105390.55000000003</v>
      </c>
      <c r="L15" s="8"/>
      <c r="M15" s="8"/>
      <c r="N15" s="8"/>
    </row>
    <row r="16" spans="1:15" s="7" customFormat="1" ht="30" x14ac:dyDescent="0.2">
      <c r="A16" s="225"/>
      <c r="B16" s="225"/>
      <c r="C16" s="16" t="s">
        <v>11</v>
      </c>
      <c r="D16" s="17"/>
      <c r="E16" s="17"/>
      <c r="F16" s="17"/>
      <c r="G16" s="17"/>
      <c r="H16" s="11"/>
      <c r="I16" s="11"/>
      <c r="J16" s="11"/>
      <c r="K16" s="11"/>
      <c r="L16" s="8"/>
      <c r="O16" s="8"/>
    </row>
    <row r="17" spans="1:12" s="7" customFormat="1" ht="45" x14ac:dyDescent="0.2">
      <c r="A17" s="225"/>
      <c r="B17" s="225"/>
      <c r="C17" s="16" t="s">
        <v>17</v>
      </c>
      <c r="D17" s="148" t="s">
        <v>26</v>
      </c>
      <c r="E17" s="17" t="s">
        <v>10</v>
      </c>
      <c r="F17" s="17" t="s">
        <v>10</v>
      </c>
      <c r="G17" s="17" t="s">
        <v>10</v>
      </c>
      <c r="H17" s="11">
        <f>пов.ур.комф.!G47</f>
        <v>90695.250000000015</v>
      </c>
      <c r="I17" s="11">
        <f>пов.ур.комф.!H47</f>
        <v>3542.1000000000004</v>
      </c>
      <c r="J17" s="11">
        <f>пов.ур.комф.!I47</f>
        <v>3542.1000000000004</v>
      </c>
      <c r="K17" s="11">
        <f>H17+I17+J17</f>
        <v>97779.450000000026</v>
      </c>
      <c r="L17" s="8"/>
    </row>
    <row r="18" spans="1:12" s="7" customFormat="1" ht="60" x14ac:dyDescent="0.2">
      <c r="A18" s="225"/>
      <c r="B18" s="225"/>
      <c r="C18" s="16" t="s">
        <v>204</v>
      </c>
      <c r="D18" s="153" t="s">
        <v>205</v>
      </c>
      <c r="E18" s="17" t="s">
        <v>10</v>
      </c>
      <c r="F18" s="17" t="s">
        <v>10</v>
      </c>
      <c r="G18" s="17" t="s">
        <v>10</v>
      </c>
      <c r="H18" s="11">
        <f>пов.ур.комф.!G48</f>
        <v>3241.5</v>
      </c>
      <c r="I18" s="11">
        <f>пов.ур.комф.!H48</f>
        <v>576.5</v>
      </c>
      <c r="J18" s="11">
        <f>пов.ур.комф.!I48</f>
        <v>576.5</v>
      </c>
      <c r="K18" s="11">
        <f>H18+I18+J18</f>
        <v>4394.5</v>
      </c>
      <c r="L18" s="8"/>
    </row>
    <row r="19" spans="1:12" s="7" customFormat="1" ht="22.5" customHeight="1" x14ac:dyDescent="0.2">
      <c r="A19" s="225"/>
      <c r="B19" s="225"/>
      <c r="C19" s="16" t="s">
        <v>105</v>
      </c>
      <c r="D19" s="17" t="s">
        <v>10</v>
      </c>
      <c r="E19" s="17" t="s">
        <v>10</v>
      </c>
      <c r="F19" s="17" t="s">
        <v>10</v>
      </c>
      <c r="G19" s="17" t="s">
        <v>10</v>
      </c>
      <c r="H19" s="11">
        <f>пов.ур.комф.!G49</f>
        <v>963.99999999999989</v>
      </c>
      <c r="I19" s="11">
        <f>пов.ур.комф.!H49</f>
        <v>0</v>
      </c>
      <c r="J19" s="11">
        <f>пов.ур.комф.!I49</f>
        <v>0</v>
      </c>
      <c r="K19" s="11">
        <f>H19+I19+J19</f>
        <v>963.99999999999989</v>
      </c>
      <c r="L19" s="8"/>
    </row>
    <row r="20" spans="1:12" s="7" customFormat="1" ht="30" x14ac:dyDescent="0.2">
      <c r="A20" s="226"/>
      <c r="B20" s="226"/>
      <c r="C20" s="16" t="s">
        <v>37</v>
      </c>
      <c r="D20" s="17" t="s">
        <v>10</v>
      </c>
      <c r="E20" s="17" t="s">
        <v>10</v>
      </c>
      <c r="F20" s="17" t="s">
        <v>10</v>
      </c>
      <c r="G20" s="17" t="s">
        <v>10</v>
      </c>
      <c r="H20" s="11">
        <f>пов.ур.комф.!G50</f>
        <v>2252.6</v>
      </c>
      <c r="I20" s="11">
        <f>пов.ур.комф.!H50</f>
        <v>0</v>
      </c>
      <c r="J20" s="11">
        <f>пов.ур.комф.!I50</f>
        <v>0</v>
      </c>
      <c r="K20" s="11">
        <f>J20+I20+H20</f>
        <v>2252.6</v>
      </c>
    </row>
    <row r="21" spans="1:12" s="7" customFormat="1" ht="45.75" x14ac:dyDescent="0.25">
      <c r="A21" s="224" t="s">
        <v>20</v>
      </c>
      <c r="B21" s="224" t="s">
        <v>21</v>
      </c>
      <c r="C21" s="16" t="s">
        <v>16</v>
      </c>
      <c r="D21" s="17" t="s">
        <v>10</v>
      </c>
      <c r="E21" s="17" t="s">
        <v>10</v>
      </c>
      <c r="F21" s="17" t="s">
        <v>10</v>
      </c>
      <c r="G21" s="17" t="s">
        <v>10</v>
      </c>
      <c r="H21" s="152">
        <f>H23+H24</f>
        <v>9489</v>
      </c>
      <c r="I21" s="152">
        <f t="shared" ref="I21:J21" si="5">I23+I24</f>
        <v>9491.6</v>
      </c>
      <c r="J21" s="152">
        <f t="shared" si="5"/>
        <v>9648.4</v>
      </c>
      <c r="K21" s="152">
        <f>H21+I21+J21</f>
        <v>28629</v>
      </c>
    </row>
    <row r="22" spans="1:12" s="7" customFormat="1" ht="30" x14ac:dyDescent="0.2">
      <c r="A22" s="225"/>
      <c r="B22" s="225"/>
      <c r="C22" s="16" t="s">
        <v>11</v>
      </c>
      <c r="D22" s="17"/>
      <c r="E22" s="17"/>
      <c r="F22" s="17"/>
      <c r="G22" s="17"/>
      <c r="H22" s="11"/>
      <c r="I22" s="11"/>
      <c r="J22" s="11"/>
      <c r="K22" s="11"/>
    </row>
    <row r="23" spans="1:12" s="7" customFormat="1" ht="45" customHeight="1" x14ac:dyDescent="0.2">
      <c r="A23" s="225"/>
      <c r="B23" s="225"/>
      <c r="C23" s="16" t="s">
        <v>17</v>
      </c>
      <c r="D23" s="17" t="s">
        <v>26</v>
      </c>
      <c r="E23" s="17" t="s">
        <v>10</v>
      </c>
      <c r="F23" s="17" t="s">
        <v>10</v>
      </c>
      <c r="G23" s="17" t="s">
        <v>10</v>
      </c>
      <c r="H23" s="11">
        <f>'вып. отд госполномочий'!G23</f>
        <v>5269.4000000000005</v>
      </c>
      <c r="I23" s="11">
        <f>'вып. отд госполномочий'!H23</f>
        <v>5037.1000000000004</v>
      </c>
      <c r="J23" s="11">
        <f>'вып. отд госполномочий'!I23</f>
        <v>5036.8999999999996</v>
      </c>
      <c r="K23" s="11">
        <f>H23+I23+J23</f>
        <v>15343.4</v>
      </c>
    </row>
    <row r="24" spans="1:12" s="7" customFormat="1" ht="30.75" customHeight="1" x14ac:dyDescent="0.2">
      <c r="A24" s="226"/>
      <c r="B24" s="226"/>
      <c r="C24" s="16" t="s">
        <v>137</v>
      </c>
      <c r="D24" s="17" t="s">
        <v>138</v>
      </c>
      <c r="E24" s="17" t="s">
        <v>10</v>
      </c>
      <c r="F24" s="17" t="s">
        <v>10</v>
      </c>
      <c r="G24" s="17" t="s">
        <v>10</v>
      </c>
      <c r="H24" s="11">
        <f>'вып. отд госполномочий'!G24</f>
        <v>4219.6000000000004</v>
      </c>
      <c r="I24" s="11">
        <f>'вып. отд госполномочий'!H24</f>
        <v>4454.5</v>
      </c>
      <c r="J24" s="11">
        <f>'вып. отд госполномочий'!I24</f>
        <v>4611.5</v>
      </c>
      <c r="K24" s="11">
        <f>H24+I24+J24</f>
        <v>13285.6</v>
      </c>
    </row>
    <row r="25" spans="1:12" s="7" customFormat="1" ht="45.75" x14ac:dyDescent="0.25">
      <c r="A25" s="223" t="s">
        <v>22</v>
      </c>
      <c r="B25" s="223" t="s">
        <v>23</v>
      </c>
      <c r="C25" s="16" t="s">
        <v>16</v>
      </c>
      <c r="D25" s="148" t="s">
        <v>10</v>
      </c>
      <c r="E25" s="17" t="s">
        <v>10</v>
      </c>
      <c r="F25" s="17" t="s">
        <v>10</v>
      </c>
      <c r="G25" s="17" t="s">
        <v>10</v>
      </c>
      <c r="H25" s="152">
        <f>H27</f>
        <v>203141.5</v>
      </c>
      <c r="I25" s="152">
        <f t="shared" ref="I25:K25" si="6">I27</f>
        <v>203056.3</v>
      </c>
      <c r="J25" s="152">
        <f t="shared" si="6"/>
        <v>203056.3</v>
      </c>
      <c r="K25" s="152">
        <f t="shared" si="6"/>
        <v>609254.1</v>
      </c>
    </row>
    <row r="26" spans="1:12" s="7" customFormat="1" ht="30" x14ac:dyDescent="0.2">
      <c r="A26" s="223"/>
      <c r="B26" s="223"/>
      <c r="C26" s="16" t="s">
        <v>11</v>
      </c>
      <c r="D26" s="148"/>
      <c r="E26" s="17"/>
      <c r="F26" s="17"/>
      <c r="G26" s="17"/>
      <c r="H26" s="11"/>
      <c r="I26" s="11"/>
      <c r="J26" s="11"/>
      <c r="K26" s="11"/>
    </row>
    <row r="27" spans="1:12" s="7" customFormat="1" ht="45" x14ac:dyDescent="0.2">
      <c r="A27" s="223"/>
      <c r="B27" s="223"/>
      <c r="C27" s="16" t="s">
        <v>17</v>
      </c>
      <c r="D27" s="148" t="s">
        <v>26</v>
      </c>
      <c r="E27" s="17" t="s">
        <v>10</v>
      </c>
      <c r="F27" s="17" t="s">
        <v>10</v>
      </c>
      <c r="G27" s="17" t="s">
        <v>10</v>
      </c>
      <c r="H27" s="208">
        <f>орг.трансп.обсл!G13</f>
        <v>203141.5</v>
      </c>
      <c r="I27" s="208">
        <f>орг.трансп.обсл!H13</f>
        <v>203056.3</v>
      </c>
      <c r="J27" s="208">
        <f>орг.трансп.обсл!I13</f>
        <v>203056.3</v>
      </c>
      <c r="K27" s="208">
        <f>J27+I27+H27</f>
        <v>609254.1</v>
      </c>
    </row>
    <row r="28" spans="1:12" s="7" customFormat="1" ht="45.75" customHeight="1" x14ac:dyDescent="0.25">
      <c r="A28" s="224" t="s">
        <v>24</v>
      </c>
      <c r="B28" s="224" t="s">
        <v>25</v>
      </c>
      <c r="C28" s="16" t="s">
        <v>16</v>
      </c>
      <c r="D28" s="17" t="s">
        <v>10</v>
      </c>
      <c r="E28" s="17" t="s">
        <v>10</v>
      </c>
      <c r="F28" s="17" t="s">
        <v>10</v>
      </c>
      <c r="G28" s="17" t="s">
        <v>10</v>
      </c>
      <c r="H28" s="152">
        <f>H30+H31+H32</f>
        <v>158361.79999999996</v>
      </c>
      <c r="I28" s="152">
        <f t="shared" ref="I28:J28" si="7">I30+I31+I32</f>
        <v>152794.89999999997</v>
      </c>
      <c r="J28" s="152">
        <f t="shared" si="7"/>
        <v>155176.79999999999</v>
      </c>
      <c r="K28" s="152">
        <f>K30+K31+K32</f>
        <v>466333.5</v>
      </c>
      <c r="L28" s="8"/>
    </row>
    <row r="29" spans="1:12" s="7" customFormat="1" ht="30" x14ac:dyDescent="0.2">
      <c r="A29" s="225"/>
      <c r="B29" s="225"/>
      <c r="C29" s="16" t="s">
        <v>11</v>
      </c>
      <c r="D29" s="17"/>
      <c r="E29" s="17"/>
      <c r="F29" s="17"/>
      <c r="G29" s="17"/>
      <c r="H29" s="11"/>
      <c r="I29" s="11"/>
      <c r="J29" s="11"/>
      <c r="K29" s="11"/>
    </row>
    <row r="30" spans="1:12" s="7" customFormat="1" ht="45" x14ac:dyDescent="0.2">
      <c r="A30" s="225"/>
      <c r="B30" s="225"/>
      <c r="C30" s="16" t="s">
        <v>17</v>
      </c>
      <c r="D30" s="17" t="s">
        <v>26</v>
      </c>
      <c r="E30" s="17" t="s">
        <v>10</v>
      </c>
      <c r="F30" s="17" t="s">
        <v>10</v>
      </c>
      <c r="G30" s="17" t="s">
        <v>10</v>
      </c>
      <c r="H30" s="11">
        <f>'сод. в разв. м.с.'!G29</f>
        <v>84190.199999999968</v>
      </c>
      <c r="I30" s="11">
        <f>'сод. в разв. м.с.'!H29</f>
        <v>79627.199999999983</v>
      </c>
      <c r="J30" s="11">
        <f>'сод. в разв. м.с.'!I29</f>
        <v>79627.199999999997</v>
      </c>
      <c r="K30" s="11">
        <f>'сод. в разв. м.с.'!J29</f>
        <v>243444.59999999998</v>
      </c>
    </row>
    <row r="31" spans="1:12" s="7" customFormat="1" ht="30" x14ac:dyDescent="0.2">
      <c r="A31" s="225"/>
      <c r="B31" s="225"/>
      <c r="C31" s="16" t="s">
        <v>13</v>
      </c>
      <c r="D31" s="17" t="s">
        <v>27</v>
      </c>
      <c r="E31" s="17" t="s">
        <v>10</v>
      </c>
      <c r="F31" s="17" t="s">
        <v>10</v>
      </c>
      <c r="G31" s="17" t="s">
        <v>10</v>
      </c>
      <c r="H31" s="11">
        <f>'сод. в разв. м.с.'!G30</f>
        <v>348.4</v>
      </c>
      <c r="I31" s="11">
        <f>'сод. в разв. м.с.'!H30</f>
        <v>348.4</v>
      </c>
      <c r="J31" s="11">
        <f>'сод. в разв. м.с.'!I30</f>
        <v>348.4</v>
      </c>
      <c r="K31" s="11">
        <f>'сод. в разв. м.с.'!J30</f>
        <v>1045.1999999999998</v>
      </c>
    </row>
    <row r="32" spans="1:12" s="7" customFormat="1" ht="30" x14ac:dyDescent="0.2">
      <c r="A32" s="226"/>
      <c r="B32" s="226"/>
      <c r="C32" s="16" t="s">
        <v>137</v>
      </c>
      <c r="D32" s="17" t="s">
        <v>138</v>
      </c>
      <c r="E32" s="17" t="s">
        <v>10</v>
      </c>
      <c r="F32" s="17" t="s">
        <v>10</v>
      </c>
      <c r="G32" s="17" t="s">
        <v>10</v>
      </c>
      <c r="H32" s="11">
        <f>'сод. в разв. м.с.'!G31</f>
        <v>73823.199999999997</v>
      </c>
      <c r="I32" s="11">
        <f>'сод. в разв. м.с.'!H31</f>
        <v>72819.299999999988</v>
      </c>
      <c r="J32" s="11">
        <f>'сод. в разв. м.с.'!I31</f>
        <v>75201.2</v>
      </c>
      <c r="K32" s="11">
        <f>'сод. в разв. м.с.'!J31</f>
        <v>221843.7</v>
      </c>
    </row>
    <row r="33" spans="1:11" s="28" customFormat="1" ht="45.75" x14ac:dyDescent="0.25">
      <c r="A33" s="223" t="s">
        <v>126</v>
      </c>
      <c r="B33" s="223" t="s">
        <v>128</v>
      </c>
      <c r="C33" s="16" t="s">
        <v>16</v>
      </c>
      <c r="D33" s="17" t="s">
        <v>10</v>
      </c>
      <c r="E33" s="17" t="s">
        <v>10</v>
      </c>
      <c r="F33" s="17" t="s">
        <v>10</v>
      </c>
      <c r="G33" s="17" t="s">
        <v>10</v>
      </c>
      <c r="H33" s="152">
        <f>H35</f>
        <v>2555.1999999999998</v>
      </c>
      <c r="I33" s="152">
        <f t="shared" ref="I33:J33" si="8">I35</f>
        <v>2555.1999999999998</v>
      </c>
      <c r="J33" s="152">
        <f t="shared" si="8"/>
        <v>2555.1999999999998</v>
      </c>
      <c r="K33" s="152">
        <f>H33+I33+J33</f>
        <v>7665.5999999999995</v>
      </c>
    </row>
    <row r="34" spans="1:11" s="28" customFormat="1" ht="30" x14ac:dyDescent="0.2">
      <c r="A34" s="223"/>
      <c r="B34" s="223"/>
      <c r="C34" s="16" t="s">
        <v>11</v>
      </c>
      <c r="D34" s="17"/>
      <c r="E34" s="17"/>
      <c r="F34" s="17"/>
      <c r="G34" s="17"/>
      <c r="H34" s="11"/>
      <c r="I34" s="11"/>
      <c r="J34" s="11"/>
      <c r="K34" s="11"/>
    </row>
    <row r="35" spans="1:11" s="28" customFormat="1" ht="45" x14ac:dyDescent="0.2">
      <c r="A35" s="223"/>
      <c r="B35" s="223"/>
      <c r="C35" s="16" t="s">
        <v>17</v>
      </c>
      <c r="D35" s="17" t="s">
        <v>26</v>
      </c>
      <c r="E35" s="17" t="s">
        <v>10</v>
      </c>
      <c r="F35" s="17" t="s">
        <v>10</v>
      </c>
      <c r="G35" s="17" t="s">
        <v>10</v>
      </c>
      <c r="H35" s="11">
        <f>'хлеб '!G13</f>
        <v>2555.1999999999998</v>
      </c>
      <c r="I35" s="11">
        <f>'хлеб '!H13</f>
        <v>2555.1999999999998</v>
      </c>
      <c r="J35" s="11">
        <f>'хлеб '!I13</f>
        <v>2555.1999999999998</v>
      </c>
      <c r="K35" s="11">
        <f>SUM(H35:J35)</f>
        <v>7665.5999999999995</v>
      </c>
    </row>
    <row r="36" spans="1:11" s="28" customFormat="1" ht="45.75" x14ac:dyDescent="0.25">
      <c r="A36" s="223" t="s">
        <v>127</v>
      </c>
      <c r="B36" s="223" t="s">
        <v>129</v>
      </c>
      <c r="C36" s="16" t="s">
        <v>16</v>
      </c>
      <c r="D36" s="17" t="s">
        <v>10</v>
      </c>
      <c r="E36" s="17" t="s">
        <v>10</v>
      </c>
      <c r="F36" s="17" t="s">
        <v>10</v>
      </c>
      <c r="G36" s="17" t="s">
        <v>10</v>
      </c>
      <c r="H36" s="152">
        <f>H38</f>
        <v>0</v>
      </c>
      <c r="I36" s="152">
        <f t="shared" ref="I36:J36" si="9">I38</f>
        <v>0</v>
      </c>
      <c r="J36" s="152">
        <f t="shared" si="9"/>
        <v>0</v>
      </c>
      <c r="K36" s="152">
        <f>H36+I36+J36</f>
        <v>0</v>
      </c>
    </row>
    <row r="37" spans="1:11" s="28" customFormat="1" ht="30" x14ac:dyDescent="0.2">
      <c r="A37" s="223"/>
      <c r="B37" s="223"/>
      <c r="C37" s="16" t="s">
        <v>11</v>
      </c>
      <c r="D37" s="17"/>
      <c r="E37" s="17"/>
      <c r="F37" s="17"/>
      <c r="G37" s="17"/>
      <c r="H37" s="11"/>
      <c r="I37" s="11"/>
      <c r="J37" s="11"/>
      <c r="K37" s="11"/>
    </row>
    <row r="38" spans="1:11" s="7" customFormat="1" ht="45" x14ac:dyDescent="0.2">
      <c r="A38" s="223"/>
      <c r="B38" s="223"/>
      <c r="C38" s="16" t="s">
        <v>17</v>
      </c>
      <c r="D38" s="17" t="s">
        <v>26</v>
      </c>
      <c r="E38" s="17" t="s">
        <v>10</v>
      </c>
      <c r="F38" s="17" t="s">
        <v>10</v>
      </c>
      <c r="G38" s="17" t="s">
        <v>10</v>
      </c>
      <c r="H38" s="11">
        <v>0</v>
      </c>
      <c r="I38" s="11">
        <v>0</v>
      </c>
      <c r="J38" s="11">
        <v>0</v>
      </c>
      <c r="K38" s="11">
        <f>SUM(H38:J38)</f>
        <v>0</v>
      </c>
    </row>
  </sheetData>
  <mergeCells count="21">
    <mergeCell ref="H1:K1"/>
    <mergeCell ref="A1:A2"/>
    <mergeCell ref="B1:B2"/>
    <mergeCell ref="C1:C2"/>
    <mergeCell ref="D1:G1"/>
    <mergeCell ref="B3:B10"/>
    <mergeCell ref="A3:A10"/>
    <mergeCell ref="A11:A14"/>
    <mergeCell ref="B11:B14"/>
    <mergeCell ref="A33:A35"/>
    <mergeCell ref="B33:B35"/>
    <mergeCell ref="A15:A20"/>
    <mergeCell ref="B15:B20"/>
    <mergeCell ref="B21:B24"/>
    <mergeCell ref="A21:A24"/>
    <mergeCell ref="A36:A38"/>
    <mergeCell ref="B36:B38"/>
    <mergeCell ref="A25:A27"/>
    <mergeCell ref="B25:B27"/>
    <mergeCell ref="A28:A32"/>
    <mergeCell ref="B28:B32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3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58"/>
  <sheetViews>
    <sheetView zoomScale="80" zoomScaleNormal="80" workbookViewId="0">
      <selection sqref="A1:G58"/>
    </sheetView>
  </sheetViews>
  <sheetFormatPr defaultRowHeight="12.75" x14ac:dyDescent="0.2"/>
  <cols>
    <col min="1" max="1" width="20" customWidth="1"/>
    <col min="2" max="2" width="32.5703125" customWidth="1"/>
    <col min="3" max="3" width="31.85546875" customWidth="1"/>
    <col min="4" max="4" width="11.7109375" style="73" customWidth="1"/>
    <col min="5" max="6" width="14.28515625" style="73" customWidth="1"/>
    <col min="7" max="7" width="14.140625" style="73" customWidth="1"/>
    <col min="8" max="8" width="10.28515625" customWidth="1"/>
    <col min="9" max="9" width="9.7109375" customWidth="1"/>
    <col min="10" max="10" width="10.28515625" customWidth="1"/>
    <col min="11" max="11" width="9.5703125" customWidth="1"/>
    <col min="12" max="12" width="10.5703125" customWidth="1"/>
    <col min="14" max="14" width="10.28515625" customWidth="1"/>
    <col min="15" max="17" width="11" style="7" customWidth="1"/>
    <col min="18" max="18" width="10.42578125" customWidth="1"/>
    <col min="19" max="21" width="11" customWidth="1"/>
    <col min="22" max="22" width="12.7109375" customWidth="1"/>
    <col min="23" max="23" width="14.28515625" customWidth="1"/>
  </cols>
  <sheetData>
    <row r="1" spans="1:13" ht="22.5" customHeight="1" x14ac:dyDescent="0.2">
      <c r="A1" s="231" t="s">
        <v>28</v>
      </c>
      <c r="B1" s="231" t="s">
        <v>29</v>
      </c>
      <c r="C1" s="223" t="s">
        <v>30</v>
      </c>
      <c r="D1" s="223" t="s">
        <v>42</v>
      </c>
      <c r="E1" s="223"/>
      <c r="F1" s="223"/>
      <c r="G1" s="223"/>
      <c r="H1" s="7"/>
      <c r="I1" s="1"/>
      <c r="J1" s="1"/>
    </row>
    <row r="2" spans="1:13" ht="47.25" customHeight="1" x14ac:dyDescent="0.2">
      <c r="A2" s="231"/>
      <c r="B2" s="231"/>
      <c r="C2" s="223"/>
      <c r="D2" s="204" t="s">
        <v>123</v>
      </c>
      <c r="E2" s="204" t="s">
        <v>140</v>
      </c>
      <c r="F2" s="204" t="s">
        <v>169</v>
      </c>
      <c r="G2" s="204" t="s">
        <v>50</v>
      </c>
      <c r="H2" s="36"/>
      <c r="I2" s="37"/>
      <c r="J2" s="37"/>
    </row>
    <row r="3" spans="1:13" ht="15.75" x14ac:dyDescent="0.25">
      <c r="A3" s="231" t="s">
        <v>7</v>
      </c>
      <c r="B3" s="231" t="s">
        <v>8</v>
      </c>
      <c r="C3" s="13" t="s">
        <v>31</v>
      </c>
      <c r="D3" s="10">
        <f>SUM(D5:D9)</f>
        <v>474087.05</v>
      </c>
      <c r="E3" s="10">
        <f t="shared" ref="E3:F3" si="0">SUM(E5:E9)</f>
        <v>373757.19999999995</v>
      </c>
      <c r="F3" s="10">
        <f t="shared" si="0"/>
        <v>376295.89999999997</v>
      </c>
      <c r="G3" s="10">
        <f>D3+E3+F3</f>
        <v>1224140.1499999999</v>
      </c>
      <c r="H3" s="8"/>
      <c r="I3" s="5"/>
      <c r="J3" s="5"/>
      <c r="K3" s="5"/>
      <c r="L3" s="5"/>
      <c r="M3" s="5"/>
    </row>
    <row r="4" spans="1:13" ht="15" x14ac:dyDescent="0.2">
      <c r="A4" s="231"/>
      <c r="B4" s="231"/>
      <c r="C4" s="20" t="s">
        <v>32</v>
      </c>
      <c r="D4" s="11"/>
      <c r="E4" s="11"/>
      <c r="F4" s="11"/>
      <c r="G4" s="12"/>
      <c r="H4" s="7"/>
    </row>
    <row r="5" spans="1:13" ht="15" x14ac:dyDescent="0.2">
      <c r="A5" s="231"/>
      <c r="B5" s="231"/>
      <c r="C5" s="20" t="s">
        <v>33</v>
      </c>
      <c r="D5" s="12">
        <f>D12+D19+D26+D33+D40</f>
        <v>4060.2000000000003</v>
      </c>
      <c r="E5" s="12">
        <f>E12+E19+E26+E33+E40</f>
        <v>4298.7</v>
      </c>
      <c r="F5" s="12">
        <f t="shared" ref="F5" si="1">F12+F19+F26+F33+F40</f>
        <v>4455.5</v>
      </c>
      <c r="G5" s="12">
        <f>D5+E5+F5</f>
        <v>12814.4</v>
      </c>
      <c r="H5" s="8"/>
    </row>
    <row r="6" spans="1:13" ht="15" x14ac:dyDescent="0.2">
      <c r="A6" s="231"/>
      <c r="B6" s="231"/>
      <c r="C6" s="20" t="s">
        <v>34</v>
      </c>
      <c r="D6" s="12">
        <f>D13+D20+D27+D34+D41</f>
        <v>164362.65000000002</v>
      </c>
      <c r="E6" s="12">
        <f t="shared" ref="E6:F6" si="2">E13+E20+E27+E34+E41</f>
        <v>75381.999999999985</v>
      </c>
      <c r="F6" s="12">
        <f t="shared" si="2"/>
        <v>75381.999999999985</v>
      </c>
      <c r="G6" s="12">
        <f t="shared" ref="G6:G9" si="3">D6+E6+F6</f>
        <v>315126.65000000002</v>
      </c>
      <c r="H6" s="8"/>
    </row>
    <row r="7" spans="1:13" ht="15" x14ac:dyDescent="0.2">
      <c r="A7" s="231"/>
      <c r="B7" s="231"/>
      <c r="C7" s="20" t="s">
        <v>35</v>
      </c>
      <c r="D7" s="12">
        <f>D14+D21+D28+D35+D42+D49</f>
        <v>301840</v>
      </c>
      <c r="E7" s="12">
        <f t="shared" ref="E7:F7" si="4">E14+E21+E28+E35+E42+E49</f>
        <v>294076.49999999994</v>
      </c>
      <c r="F7" s="12">
        <f t="shared" si="4"/>
        <v>296458.39999999997</v>
      </c>
      <c r="G7" s="12">
        <f t="shared" si="3"/>
        <v>892374.89999999991</v>
      </c>
      <c r="H7" s="7"/>
    </row>
    <row r="8" spans="1:13" ht="45" x14ac:dyDescent="0.2">
      <c r="A8" s="231"/>
      <c r="B8" s="231"/>
      <c r="C8" s="16" t="s">
        <v>36</v>
      </c>
      <c r="D8" s="12">
        <f>D15+D22+D29+D36+D43</f>
        <v>1571.6</v>
      </c>
      <c r="E8" s="12">
        <f t="shared" ref="E8:F8" si="5">E15+E22+E29+E36+E43</f>
        <v>0</v>
      </c>
      <c r="F8" s="12">
        <f t="shared" si="5"/>
        <v>0</v>
      </c>
      <c r="G8" s="12">
        <f>D8+E8+F8</f>
        <v>1571.6</v>
      </c>
      <c r="H8" s="7"/>
    </row>
    <row r="9" spans="1:13" ht="21" customHeight="1" x14ac:dyDescent="0.2">
      <c r="A9" s="231"/>
      <c r="B9" s="231"/>
      <c r="C9" s="16" t="s">
        <v>37</v>
      </c>
      <c r="D9" s="209">
        <f>D16+D23+D30+D37+D44</f>
        <v>2252.6</v>
      </c>
      <c r="E9" s="209">
        <f t="shared" ref="E9:F9" si="6">E16+E23+E30+E37+E44</f>
        <v>0</v>
      </c>
      <c r="F9" s="209">
        <f t="shared" si="6"/>
        <v>0</v>
      </c>
      <c r="G9" s="12">
        <f t="shared" si="3"/>
        <v>2252.6</v>
      </c>
      <c r="H9" s="7"/>
    </row>
    <row r="10" spans="1:13" ht="15.75" x14ac:dyDescent="0.25">
      <c r="A10" s="223" t="s">
        <v>14</v>
      </c>
      <c r="B10" s="223" t="s">
        <v>15</v>
      </c>
      <c r="C10" s="20" t="s">
        <v>31</v>
      </c>
      <c r="D10" s="10">
        <f>D11+D12+D13+D14+D15+D16</f>
        <v>3386.2</v>
      </c>
      <c r="E10" s="10">
        <f>E12+E13+E14+E15</f>
        <v>1740.6</v>
      </c>
      <c r="F10" s="10">
        <f>F12+F13+F14+F15</f>
        <v>1740.6</v>
      </c>
      <c r="G10" s="10">
        <f t="shared" ref="G10" si="7">D10+E10+F10</f>
        <v>6867.4</v>
      </c>
      <c r="H10" s="7"/>
    </row>
    <row r="11" spans="1:13" ht="15" x14ac:dyDescent="0.2">
      <c r="A11" s="223"/>
      <c r="B11" s="223"/>
      <c r="C11" s="20" t="s">
        <v>32</v>
      </c>
      <c r="D11" s="11"/>
      <c r="E11" s="11"/>
      <c r="F11" s="11"/>
      <c r="G11" s="12"/>
      <c r="H11" s="7"/>
    </row>
    <row r="12" spans="1:13" ht="15" x14ac:dyDescent="0.2">
      <c r="A12" s="223"/>
      <c r="B12" s="223"/>
      <c r="C12" s="20" t="s">
        <v>33</v>
      </c>
      <c r="D12" s="12">
        <v>0</v>
      </c>
      <c r="E12" s="12">
        <v>0</v>
      </c>
      <c r="F12" s="12">
        <v>0</v>
      </c>
      <c r="G12" s="12">
        <f t="shared" ref="G12:G16" si="8">D12+E12+F12</f>
        <v>0</v>
      </c>
      <c r="H12" s="7"/>
    </row>
    <row r="13" spans="1:13" ht="15" x14ac:dyDescent="0.2">
      <c r="A13" s="223"/>
      <c r="B13" s="223"/>
      <c r="C13" s="20" t="s">
        <v>34</v>
      </c>
      <c r="D13" s="12">
        <f>'Охрана окр. среды'!N4</f>
        <v>0</v>
      </c>
      <c r="E13" s="12">
        <f>'Охрана окр. среды'!O4</f>
        <v>0</v>
      </c>
      <c r="F13" s="12">
        <f>'Охрана окр. среды'!P4</f>
        <v>0</v>
      </c>
      <c r="G13" s="12">
        <f t="shared" si="8"/>
        <v>0</v>
      </c>
      <c r="H13" s="7"/>
      <c r="J13" s="5"/>
    </row>
    <row r="14" spans="1:13" ht="15" x14ac:dyDescent="0.2">
      <c r="A14" s="223"/>
      <c r="B14" s="223"/>
      <c r="C14" s="20" t="s">
        <v>35</v>
      </c>
      <c r="D14" s="12">
        <f>'Охрана окр. среды'!N5</f>
        <v>3386.2</v>
      </c>
      <c r="E14" s="12">
        <f>'Охрана окр. среды'!O5</f>
        <v>1740.6</v>
      </c>
      <c r="F14" s="12">
        <f>'Охрана окр. среды'!P5</f>
        <v>1740.6</v>
      </c>
      <c r="G14" s="12">
        <f>'Охрана окр. среды'!J3</f>
        <v>6867.4</v>
      </c>
      <c r="H14" s="8"/>
      <c r="J14" s="5"/>
    </row>
    <row r="15" spans="1:13" ht="45" x14ac:dyDescent="0.2">
      <c r="A15" s="223"/>
      <c r="B15" s="223"/>
      <c r="C15" s="16" t="s">
        <v>36</v>
      </c>
      <c r="D15" s="12">
        <f>'Охрана окр. среды'!N6</f>
        <v>0</v>
      </c>
      <c r="E15" s="12">
        <f>'Охрана окр. среды'!O6</f>
        <v>0</v>
      </c>
      <c r="F15" s="12">
        <f>'Охрана окр. среды'!P6</f>
        <v>0</v>
      </c>
      <c r="G15" s="12">
        <f t="shared" si="8"/>
        <v>0</v>
      </c>
      <c r="H15" s="7"/>
    </row>
    <row r="16" spans="1:13" ht="15" x14ac:dyDescent="0.2">
      <c r="A16" s="223"/>
      <c r="B16" s="223"/>
      <c r="C16" s="20" t="s">
        <v>37</v>
      </c>
      <c r="D16" s="12">
        <v>0</v>
      </c>
      <c r="E16" s="12">
        <v>0</v>
      </c>
      <c r="F16" s="12">
        <v>0</v>
      </c>
      <c r="G16" s="12">
        <f t="shared" si="8"/>
        <v>0</v>
      </c>
      <c r="H16" s="7"/>
    </row>
    <row r="17" spans="1:23" ht="15.75" x14ac:dyDescent="0.25">
      <c r="A17" s="223" t="s">
        <v>18</v>
      </c>
      <c r="B17" s="223" t="s">
        <v>19</v>
      </c>
      <c r="C17" s="20" t="s">
        <v>31</v>
      </c>
      <c r="D17" s="10">
        <f>SUM(D19:D23)</f>
        <v>97153.350000000035</v>
      </c>
      <c r="E17" s="10">
        <f t="shared" ref="E17:F17" si="9">SUM(E19:E23)</f>
        <v>4118.6000000000004</v>
      </c>
      <c r="F17" s="10">
        <f t="shared" si="9"/>
        <v>4118.6000000000004</v>
      </c>
      <c r="G17" s="10">
        <f>D17+E17+F17</f>
        <v>105390.55000000005</v>
      </c>
      <c r="H17" s="8"/>
      <c r="J17" s="5"/>
      <c r="K17" s="5"/>
    </row>
    <row r="18" spans="1:23" ht="15" x14ac:dyDescent="0.2">
      <c r="A18" s="223"/>
      <c r="B18" s="223"/>
      <c r="C18" s="20" t="s">
        <v>32</v>
      </c>
      <c r="D18" s="11"/>
      <c r="E18" s="11"/>
      <c r="F18" s="11"/>
      <c r="G18" s="12"/>
      <c r="H18" s="7"/>
    </row>
    <row r="19" spans="1:23" ht="15" x14ac:dyDescent="0.2">
      <c r="A19" s="223"/>
      <c r="B19" s="223"/>
      <c r="C19" s="20" t="s">
        <v>33</v>
      </c>
      <c r="D19" s="12">
        <f>пов.ур.комф.!N3</f>
        <v>0</v>
      </c>
      <c r="E19" s="12">
        <f>пов.ур.комф.!O3</f>
        <v>0</v>
      </c>
      <c r="F19" s="12">
        <f>пов.ур.комф.!P3</f>
        <v>0</v>
      </c>
      <c r="G19" s="12">
        <f>F19+E19+D19</f>
        <v>0</v>
      </c>
      <c r="H19" s="7"/>
    </row>
    <row r="20" spans="1:23" ht="15" x14ac:dyDescent="0.2">
      <c r="A20" s="223"/>
      <c r="B20" s="223"/>
      <c r="C20" s="20" t="s">
        <v>34</v>
      </c>
      <c r="D20" s="11">
        <f>пов.ур.комф.!N4</f>
        <v>88737.650000000023</v>
      </c>
      <c r="E20" s="11">
        <f>пов.ур.комф.!O4</f>
        <v>0</v>
      </c>
      <c r="F20" s="11">
        <f>пов.ур.комф.!P4</f>
        <v>0</v>
      </c>
      <c r="G20" s="12">
        <f t="shared" ref="G20:G23" si="10">F20+E20+D20</f>
        <v>88737.650000000023</v>
      </c>
      <c r="H20" s="7"/>
    </row>
    <row r="21" spans="1:23" ht="15" x14ac:dyDescent="0.2">
      <c r="A21" s="223"/>
      <c r="B21" s="223"/>
      <c r="C21" s="20" t="s">
        <v>35</v>
      </c>
      <c r="D21" s="11">
        <f>пов.ур.комф.!N5</f>
        <v>4591.5</v>
      </c>
      <c r="E21" s="11">
        <f>пов.ур.комф.!O5</f>
        <v>4118.6000000000004</v>
      </c>
      <c r="F21" s="11">
        <f>пов.ур.комф.!P5</f>
        <v>4118.6000000000004</v>
      </c>
      <c r="G21" s="12">
        <f t="shared" si="10"/>
        <v>12828.7</v>
      </c>
      <c r="H21" s="7"/>
      <c r="J21">
        <v>2014</v>
      </c>
      <c r="K21">
        <v>2015</v>
      </c>
      <c r="L21">
        <v>2016</v>
      </c>
      <c r="M21">
        <v>2017</v>
      </c>
      <c r="N21">
        <v>2018</v>
      </c>
      <c r="O21" s="7">
        <v>2019</v>
      </c>
      <c r="P21" s="7">
        <v>2020</v>
      </c>
      <c r="Q21" s="7">
        <v>2021</v>
      </c>
      <c r="R21" s="7">
        <v>2022</v>
      </c>
      <c r="S21" s="7">
        <v>2023</v>
      </c>
      <c r="T21" s="7">
        <v>2024</v>
      </c>
      <c r="U21" s="7">
        <v>2025</v>
      </c>
      <c r="V21" s="4" t="s">
        <v>159</v>
      </c>
      <c r="W21" s="4"/>
    </row>
    <row r="22" spans="1:23" ht="45" x14ac:dyDescent="0.2">
      <c r="A22" s="223"/>
      <c r="B22" s="223"/>
      <c r="C22" s="16" t="s">
        <v>36</v>
      </c>
      <c r="D22" s="11">
        <f>пов.ур.комф.!N6</f>
        <v>1571.6</v>
      </c>
      <c r="E22" s="11">
        <f>пов.ур.комф.!O6</f>
        <v>0</v>
      </c>
      <c r="F22" s="11">
        <f>пов.ур.комф.!P6</f>
        <v>0</v>
      </c>
      <c r="G22" s="12">
        <f t="shared" si="10"/>
        <v>1571.6</v>
      </c>
      <c r="H22" s="7"/>
      <c r="I22" t="s">
        <v>87</v>
      </c>
      <c r="J22" s="5">
        <v>0</v>
      </c>
      <c r="K22" s="5">
        <v>0</v>
      </c>
      <c r="L22" s="5">
        <v>3.5</v>
      </c>
      <c r="M22" s="5">
        <v>0</v>
      </c>
      <c r="N22" s="18">
        <v>3235.9</v>
      </c>
      <c r="O22" s="18">
        <v>4365.1000000000004</v>
      </c>
      <c r="P22" s="18">
        <v>10.9</v>
      </c>
      <c r="Q22" s="18">
        <v>3073.5</v>
      </c>
      <c r="R22" s="18">
        <v>3547.3</v>
      </c>
      <c r="S22" s="18">
        <f t="shared" ref="S22:U26" si="11">D5</f>
        <v>4060.2000000000003</v>
      </c>
      <c r="T22" s="18">
        <f t="shared" si="11"/>
        <v>4298.7</v>
      </c>
      <c r="U22" s="18">
        <f t="shared" si="11"/>
        <v>4455.5</v>
      </c>
      <c r="V22" s="18">
        <f>SUM(J22:U22)</f>
        <v>27050.600000000002</v>
      </c>
      <c r="W22" s="5"/>
    </row>
    <row r="23" spans="1:23" ht="16.5" customHeight="1" x14ac:dyDescent="0.25">
      <c r="A23" s="223"/>
      <c r="B23" s="223"/>
      <c r="C23" s="16" t="s">
        <v>37</v>
      </c>
      <c r="D23" s="11">
        <f>пов.ур.комф.!N7</f>
        <v>2252.6</v>
      </c>
      <c r="E23" s="11">
        <f>пов.ур.комф.!O7</f>
        <v>0</v>
      </c>
      <c r="F23" s="11">
        <f>пов.ур.комф.!P7</f>
        <v>0</v>
      </c>
      <c r="G23" s="12">
        <f t="shared" si="10"/>
        <v>2252.6</v>
      </c>
      <c r="H23" s="7"/>
      <c r="I23" t="s">
        <v>119</v>
      </c>
      <c r="J23" s="9">
        <v>22449</v>
      </c>
      <c r="K23" s="9">
        <v>4473</v>
      </c>
      <c r="L23" s="9">
        <v>7556.1</v>
      </c>
      <c r="M23" s="9">
        <v>6573.6</v>
      </c>
      <c r="N23" s="18">
        <v>92537.3</v>
      </c>
      <c r="O23" s="18">
        <v>87630.3</v>
      </c>
      <c r="P23" s="18">
        <v>82940</v>
      </c>
      <c r="Q23" s="18">
        <v>138772</v>
      </c>
      <c r="R23" s="18">
        <v>83763.399999999994</v>
      </c>
      <c r="S23" s="18">
        <f t="shared" si="11"/>
        <v>164362.65000000002</v>
      </c>
      <c r="T23" s="18">
        <f t="shared" si="11"/>
        <v>75381.999999999985</v>
      </c>
      <c r="U23" s="18">
        <f t="shared" si="11"/>
        <v>75381.999999999985</v>
      </c>
      <c r="V23" s="18">
        <f>SUM(J23:U23)</f>
        <v>841821.35</v>
      </c>
      <c r="W23" s="5"/>
    </row>
    <row r="24" spans="1:23" ht="16.5" customHeight="1" x14ac:dyDescent="0.25">
      <c r="A24" s="223" t="s">
        <v>20</v>
      </c>
      <c r="B24" s="223" t="s">
        <v>21</v>
      </c>
      <c r="C24" s="20" t="s">
        <v>31</v>
      </c>
      <c r="D24" s="10">
        <f>SUM(D26:D30)</f>
        <v>9489</v>
      </c>
      <c r="E24" s="10">
        <f t="shared" ref="E24:F24" si="12">SUM(E26:E30)</f>
        <v>9491.6</v>
      </c>
      <c r="F24" s="10">
        <f t="shared" si="12"/>
        <v>9648.4000000000015</v>
      </c>
      <c r="G24" s="10">
        <f>D24+E24+F24</f>
        <v>28629</v>
      </c>
      <c r="H24" s="8"/>
      <c r="I24" t="s">
        <v>120</v>
      </c>
      <c r="J24" s="5">
        <v>36367.5</v>
      </c>
      <c r="K24" s="5">
        <v>42545.1</v>
      </c>
      <c r="L24" s="5">
        <v>41379.300000000003</v>
      </c>
      <c r="M24" s="5">
        <v>41724.199999999997</v>
      </c>
      <c r="N24" s="18">
        <v>167818.4</v>
      </c>
      <c r="O24" s="18">
        <v>202700.7</v>
      </c>
      <c r="P24" s="18">
        <v>210957.7</v>
      </c>
      <c r="Q24" s="18">
        <v>240473.1</v>
      </c>
      <c r="R24" s="18">
        <v>264130.09999999998</v>
      </c>
      <c r="S24" s="18">
        <f t="shared" si="11"/>
        <v>301840</v>
      </c>
      <c r="T24" s="18">
        <f t="shared" si="11"/>
        <v>294076.49999999994</v>
      </c>
      <c r="U24" s="18">
        <f t="shared" si="11"/>
        <v>296458.39999999997</v>
      </c>
      <c r="V24" s="18">
        <f>SUM(J24:U24)</f>
        <v>2140471</v>
      </c>
      <c r="W24" s="5"/>
    </row>
    <row r="25" spans="1:23" ht="15" x14ac:dyDescent="0.2">
      <c r="A25" s="223"/>
      <c r="B25" s="223"/>
      <c r="C25" s="20" t="s">
        <v>32</v>
      </c>
      <c r="D25" s="11"/>
      <c r="E25" s="11"/>
      <c r="F25" s="11"/>
      <c r="G25" s="12"/>
      <c r="H25" s="7"/>
      <c r="I25" t="s">
        <v>121</v>
      </c>
      <c r="J25" s="5">
        <v>0</v>
      </c>
      <c r="K25" s="5">
        <v>0</v>
      </c>
      <c r="L25" s="5">
        <v>0</v>
      </c>
      <c r="M25" s="5">
        <v>57.9</v>
      </c>
      <c r="N25" s="18">
        <v>526</v>
      </c>
      <c r="O25" s="18">
        <v>652.29999999999995</v>
      </c>
      <c r="P25" s="18">
        <v>374.2</v>
      </c>
      <c r="Q25" s="18">
        <v>13.6</v>
      </c>
      <c r="R25" s="18">
        <v>747.6</v>
      </c>
      <c r="S25" s="18">
        <f t="shared" si="11"/>
        <v>1571.6</v>
      </c>
      <c r="T25" s="18">
        <f t="shared" si="11"/>
        <v>0</v>
      </c>
      <c r="U25" s="18">
        <f t="shared" si="11"/>
        <v>0</v>
      </c>
      <c r="V25" s="18">
        <f>SUM(J25:U25)</f>
        <v>3943.2</v>
      </c>
      <c r="W25" s="5"/>
    </row>
    <row r="26" spans="1:23" ht="15" x14ac:dyDescent="0.2">
      <c r="A26" s="223"/>
      <c r="B26" s="223"/>
      <c r="C26" s="20" t="s">
        <v>33</v>
      </c>
      <c r="D26" s="12">
        <f>'вып. отд госполномочий'!N3</f>
        <v>4060.2000000000003</v>
      </c>
      <c r="E26" s="12">
        <f>'вып. отд госполномочий'!O3</f>
        <v>4298.7</v>
      </c>
      <c r="F26" s="12">
        <f>'вып. отд госполномочий'!P3</f>
        <v>4455.5</v>
      </c>
      <c r="G26" s="12">
        <f>D26+E26+F26</f>
        <v>12814.4</v>
      </c>
      <c r="H26" s="7"/>
      <c r="I26" t="s">
        <v>122</v>
      </c>
      <c r="J26" s="5">
        <v>0</v>
      </c>
      <c r="K26" s="5">
        <v>0</v>
      </c>
      <c r="L26" s="5">
        <v>2.2999999999999998</v>
      </c>
      <c r="M26" s="5">
        <v>67</v>
      </c>
      <c r="N26" s="18">
        <v>1296</v>
      </c>
      <c r="O26" s="18">
        <v>873.6</v>
      </c>
      <c r="P26" s="18">
        <v>738.3</v>
      </c>
      <c r="Q26" s="18">
        <v>789.2</v>
      </c>
      <c r="R26" s="18">
        <v>2122.5</v>
      </c>
      <c r="S26" s="18">
        <f t="shared" si="11"/>
        <v>2252.6</v>
      </c>
      <c r="T26" s="18">
        <f t="shared" si="11"/>
        <v>0</v>
      </c>
      <c r="U26" s="18">
        <f t="shared" si="11"/>
        <v>0</v>
      </c>
      <c r="V26" s="18">
        <f>SUM(J26:U26)</f>
        <v>8141.5</v>
      </c>
      <c r="W26" s="5"/>
    </row>
    <row r="27" spans="1:23" ht="15" x14ac:dyDescent="0.2">
      <c r="A27" s="223"/>
      <c r="B27" s="223"/>
      <c r="C27" s="20" t="s">
        <v>34</v>
      </c>
      <c r="D27" s="12">
        <f>'вып. отд госполномочий'!N4</f>
        <v>5428.8</v>
      </c>
      <c r="E27" s="12">
        <f>'вып. отд госполномочий'!O4</f>
        <v>5192.9000000000005</v>
      </c>
      <c r="F27" s="12">
        <f>'вып. отд госполномочий'!P4</f>
        <v>5192.9000000000005</v>
      </c>
      <c r="G27" s="12">
        <f>F27+E27+D27</f>
        <v>15814.600000000002</v>
      </c>
      <c r="H27" s="7"/>
      <c r="J27" s="5">
        <f>SUM(J22:J26)</f>
        <v>58816.5</v>
      </c>
      <c r="K27" s="5">
        <f t="shared" ref="K27:N27" si="13">SUM(K22:K26)</f>
        <v>47018.1</v>
      </c>
      <c r="L27" s="5">
        <f t="shared" si="13"/>
        <v>48941.200000000004</v>
      </c>
      <c r="M27" s="5">
        <f t="shared" si="13"/>
        <v>48422.7</v>
      </c>
      <c r="N27" s="18">
        <f t="shared" si="13"/>
        <v>265413.59999999998</v>
      </c>
      <c r="O27" s="18">
        <f>SUM(O22:O26)</f>
        <v>296222</v>
      </c>
      <c r="P27" s="18">
        <f>SUM(P22:P26)</f>
        <v>295021.09999999998</v>
      </c>
      <c r="Q27" s="18">
        <f>SUM(Q22:Q26)</f>
        <v>383121.39999999997</v>
      </c>
      <c r="R27" s="18">
        <f>SUM(R22:R26)</f>
        <v>354310.89999999997</v>
      </c>
      <c r="S27" s="18">
        <f>S24+S23+S22+S25+S26</f>
        <v>474087.05</v>
      </c>
      <c r="T27" s="18">
        <f>T22+T23+T24+T25+T26</f>
        <v>373757.19999999995</v>
      </c>
      <c r="U27" s="18">
        <f>U22+U23+U24+U25+U26</f>
        <v>376295.89999999997</v>
      </c>
      <c r="V27" s="38">
        <f>SUM(V22:V26)</f>
        <v>3021427.6500000004</v>
      </c>
      <c r="W27" s="5"/>
    </row>
    <row r="28" spans="1:23" ht="15" x14ac:dyDescent="0.2">
      <c r="A28" s="223"/>
      <c r="B28" s="223"/>
      <c r="C28" s="20" t="s">
        <v>35</v>
      </c>
      <c r="D28" s="12">
        <v>0</v>
      </c>
      <c r="E28" s="12">
        <v>0</v>
      </c>
      <c r="F28" s="12">
        <v>0</v>
      </c>
      <c r="G28" s="12">
        <f t="shared" ref="G28:G30" si="14">D28+E28+F28</f>
        <v>0</v>
      </c>
      <c r="H28" s="7"/>
      <c r="N28" s="19"/>
      <c r="O28" s="19"/>
      <c r="P28" s="19"/>
      <c r="Q28" s="19"/>
      <c r="R28" s="19"/>
      <c r="S28" s="19"/>
      <c r="T28" s="19"/>
      <c r="U28" s="19"/>
      <c r="V28" s="18"/>
      <c r="W28" s="5"/>
    </row>
    <row r="29" spans="1:23" ht="45" x14ac:dyDescent="0.2">
      <c r="A29" s="223"/>
      <c r="B29" s="223"/>
      <c r="C29" s="16" t="s">
        <v>36</v>
      </c>
      <c r="D29" s="12">
        <v>0</v>
      </c>
      <c r="E29" s="12">
        <v>0</v>
      </c>
      <c r="F29" s="12"/>
      <c r="G29" s="12">
        <f t="shared" si="14"/>
        <v>0</v>
      </c>
      <c r="H29" s="7"/>
      <c r="N29" s="5"/>
      <c r="V29" s="5"/>
    </row>
    <row r="30" spans="1:23" ht="15" x14ac:dyDescent="0.2">
      <c r="A30" s="223"/>
      <c r="B30" s="223"/>
      <c r="C30" s="20" t="s">
        <v>37</v>
      </c>
      <c r="D30" s="12">
        <v>0</v>
      </c>
      <c r="E30" s="12">
        <v>0</v>
      </c>
      <c r="F30" s="12">
        <v>0</v>
      </c>
      <c r="G30" s="12">
        <f t="shared" si="14"/>
        <v>0</v>
      </c>
      <c r="H30" s="7"/>
    </row>
    <row r="31" spans="1:23" ht="15.75" x14ac:dyDescent="0.25">
      <c r="A31" s="223" t="s">
        <v>38</v>
      </c>
      <c r="B31" s="223" t="s">
        <v>93</v>
      </c>
      <c r="C31" s="20" t="s">
        <v>31</v>
      </c>
      <c r="D31" s="152">
        <f>SUM(D33:D37)</f>
        <v>203141.5</v>
      </c>
      <c r="E31" s="152">
        <f t="shared" ref="E31:F31" si="15">SUM(E33:E37)</f>
        <v>203056.3</v>
      </c>
      <c r="F31" s="152">
        <f t="shared" si="15"/>
        <v>203056.3</v>
      </c>
      <c r="G31" s="10">
        <f>D31+E31+F31</f>
        <v>609254.1</v>
      </c>
      <c r="H31" s="8"/>
      <c r="K31" s="5"/>
      <c r="S31" s="5"/>
      <c r="T31" s="5"/>
      <c r="U31" s="5"/>
    </row>
    <row r="32" spans="1:23" ht="15" x14ac:dyDescent="0.2">
      <c r="A32" s="223"/>
      <c r="B32" s="223"/>
      <c r="C32" s="20" t="s">
        <v>32</v>
      </c>
      <c r="D32" s="11"/>
      <c r="E32" s="11"/>
      <c r="F32" s="11"/>
      <c r="G32" s="210"/>
      <c r="H32" s="7"/>
    </row>
    <row r="33" spans="1:14" ht="15" x14ac:dyDescent="0.2">
      <c r="A33" s="223"/>
      <c r="B33" s="223"/>
      <c r="C33" s="20" t="s">
        <v>33</v>
      </c>
      <c r="D33" s="11">
        <v>0</v>
      </c>
      <c r="E33" s="11">
        <v>0</v>
      </c>
      <c r="F33" s="11">
        <v>0</v>
      </c>
      <c r="G33" s="12">
        <f>D33+E33+F33</f>
        <v>0</v>
      </c>
      <c r="H33" s="7"/>
      <c r="N33" s="5"/>
    </row>
    <row r="34" spans="1:14" ht="15" x14ac:dyDescent="0.2">
      <c r="A34" s="223"/>
      <c r="B34" s="223"/>
      <c r="C34" s="20" t="s">
        <v>34</v>
      </c>
      <c r="D34" s="11">
        <f>орг.трансп.обсл!N4</f>
        <v>70196.2</v>
      </c>
      <c r="E34" s="11">
        <f>орг.трансп.обсл!O4</f>
        <v>70189.099999999991</v>
      </c>
      <c r="F34" s="11">
        <f>орг.трансп.обсл!P4</f>
        <v>70189.099999999991</v>
      </c>
      <c r="G34" s="12">
        <f t="shared" ref="G34:G37" si="16">D34+E34+F34</f>
        <v>210574.39999999997</v>
      </c>
      <c r="H34" s="7"/>
    </row>
    <row r="35" spans="1:14" ht="15" x14ac:dyDescent="0.2">
      <c r="A35" s="223"/>
      <c r="B35" s="223"/>
      <c r="C35" s="20" t="s">
        <v>35</v>
      </c>
      <c r="D35" s="11">
        <f>орг.трансп.обсл!N5</f>
        <v>132945.29999999999</v>
      </c>
      <c r="E35" s="11">
        <f>орг.трансп.обсл!O5</f>
        <v>132867.19999999998</v>
      </c>
      <c r="F35" s="11">
        <f>орг.трансп.обсл!P5</f>
        <v>132867.19999999998</v>
      </c>
      <c r="G35" s="12">
        <f t="shared" si="16"/>
        <v>398679.69999999995</v>
      </c>
      <c r="H35" s="7"/>
    </row>
    <row r="36" spans="1:14" ht="45" x14ac:dyDescent="0.2">
      <c r="A36" s="223"/>
      <c r="B36" s="223"/>
      <c r="C36" s="16" t="s">
        <v>36</v>
      </c>
      <c r="D36" s="11">
        <v>0</v>
      </c>
      <c r="E36" s="11">
        <v>0</v>
      </c>
      <c r="F36" s="11">
        <v>0</v>
      </c>
      <c r="G36" s="12">
        <f t="shared" si="16"/>
        <v>0</v>
      </c>
      <c r="H36" s="7"/>
    </row>
    <row r="37" spans="1:14" ht="15" customHeight="1" x14ac:dyDescent="0.2">
      <c r="A37" s="223"/>
      <c r="B37" s="223"/>
      <c r="C37" s="20" t="s">
        <v>37</v>
      </c>
      <c r="D37" s="11">
        <v>0</v>
      </c>
      <c r="E37" s="11">
        <v>0</v>
      </c>
      <c r="F37" s="11">
        <v>0</v>
      </c>
      <c r="G37" s="12">
        <f t="shared" si="16"/>
        <v>0</v>
      </c>
      <c r="H37" s="7"/>
    </row>
    <row r="38" spans="1:14" ht="15.75" x14ac:dyDescent="0.25">
      <c r="A38" s="223" t="s">
        <v>24</v>
      </c>
      <c r="B38" s="223" t="s">
        <v>39</v>
      </c>
      <c r="C38" s="16" t="s">
        <v>31</v>
      </c>
      <c r="D38" s="10">
        <f>SUM(D40:D44)</f>
        <v>158361.79999999999</v>
      </c>
      <c r="E38" s="10">
        <f t="shared" ref="E38:F38" si="17">SUM(E40:E44)</f>
        <v>152794.89999999997</v>
      </c>
      <c r="F38" s="10">
        <f t="shared" si="17"/>
        <v>155176.79999999999</v>
      </c>
      <c r="G38" s="10">
        <f>D38+E38+F38</f>
        <v>466333.49999999994</v>
      </c>
      <c r="H38" s="8"/>
      <c r="K38" s="5"/>
    </row>
    <row r="39" spans="1:14" ht="15" x14ac:dyDescent="0.2">
      <c r="A39" s="223"/>
      <c r="B39" s="223"/>
      <c r="C39" s="16" t="s">
        <v>32</v>
      </c>
      <c r="D39" s="11"/>
      <c r="E39" s="11"/>
      <c r="F39" s="11"/>
      <c r="G39" s="12"/>
      <c r="H39" s="7"/>
    </row>
    <row r="40" spans="1:14" ht="15" x14ac:dyDescent="0.2">
      <c r="A40" s="223"/>
      <c r="B40" s="223"/>
      <c r="C40" s="16" t="s">
        <v>33</v>
      </c>
      <c r="D40" s="12">
        <v>0</v>
      </c>
      <c r="E40" s="12">
        <v>0</v>
      </c>
      <c r="F40" s="12">
        <v>0</v>
      </c>
      <c r="G40" s="12">
        <f>D40+E40+F40</f>
        <v>0</v>
      </c>
      <c r="H40" s="7"/>
    </row>
    <row r="41" spans="1:14" ht="15" x14ac:dyDescent="0.2">
      <c r="A41" s="223"/>
      <c r="B41" s="223"/>
      <c r="C41" s="16" t="s">
        <v>34</v>
      </c>
      <c r="D41" s="12">
        <f>'сод. в разв. м.с.'!N4</f>
        <v>0</v>
      </c>
      <c r="E41" s="12">
        <f>'сод. в разв. м.с.'!O4</f>
        <v>0</v>
      </c>
      <c r="F41" s="12">
        <f>'сод. в разв. м.с.'!P4</f>
        <v>0</v>
      </c>
      <c r="G41" s="12">
        <f t="shared" ref="G41:G44" si="18">D41+E41+F41</f>
        <v>0</v>
      </c>
      <c r="H41" s="7"/>
      <c r="L41" s="5"/>
    </row>
    <row r="42" spans="1:14" ht="15" x14ac:dyDescent="0.2">
      <c r="A42" s="223"/>
      <c r="B42" s="223"/>
      <c r="C42" s="16" t="s">
        <v>35</v>
      </c>
      <c r="D42" s="12">
        <f>'сод. в разв. м.с.'!N5</f>
        <v>158361.79999999999</v>
      </c>
      <c r="E42" s="12">
        <f>'сод. в разв. м.с.'!O5</f>
        <v>152794.89999999997</v>
      </c>
      <c r="F42" s="12">
        <f>'сод. в разв. м.с.'!P5</f>
        <v>155176.79999999999</v>
      </c>
      <c r="G42" s="12">
        <f t="shared" si="18"/>
        <v>466333.49999999994</v>
      </c>
      <c r="H42" s="7"/>
    </row>
    <row r="43" spans="1:14" ht="45" x14ac:dyDescent="0.2">
      <c r="A43" s="223"/>
      <c r="B43" s="223"/>
      <c r="C43" s="16" t="s">
        <v>36</v>
      </c>
      <c r="D43" s="11">
        <v>0</v>
      </c>
      <c r="E43" s="11">
        <v>0</v>
      </c>
      <c r="F43" s="11">
        <v>0</v>
      </c>
      <c r="G43" s="12">
        <f t="shared" si="18"/>
        <v>0</v>
      </c>
      <c r="H43" s="7"/>
    </row>
    <row r="44" spans="1:14" ht="15" x14ac:dyDescent="0.2">
      <c r="A44" s="223"/>
      <c r="B44" s="223"/>
      <c r="C44" s="16" t="s">
        <v>37</v>
      </c>
      <c r="D44" s="12">
        <v>0</v>
      </c>
      <c r="E44" s="12">
        <v>0</v>
      </c>
      <c r="F44" s="12">
        <v>0</v>
      </c>
      <c r="G44" s="12">
        <f t="shared" si="18"/>
        <v>0</v>
      </c>
      <c r="H44" s="7"/>
    </row>
    <row r="45" spans="1:14" ht="15.75" x14ac:dyDescent="0.25">
      <c r="A45" s="223" t="s">
        <v>126</v>
      </c>
      <c r="B45" s="223" t="s">
        <v>128</v>
      </c>
      <c r="C45" s="16" t="s">
        <v>31</v>
      </c>
      <c r="D45" s="10">
        <f>SUM(D47:D51)</f>
        <v>2555.1999999999998</v>
      </c>
      <c r="E45" s="10">
        <f t="shared" ref="E45:F45" si="19">SUM(E47:E51)</f>
        <v>2555.1999999999998</v>
      </c>
      <c r="F45" s="10">
        <f t="shared" si="19"/>
        <v>2555.1999999999998</v>
      </c>
      <c r="G45" s="10">
        <f>D45+E45+F45</f>
        <v>7665.5999999999995</v>
      </c>
    </row>
    <row r="46" spans="1:14" ht="15" x14ac:dyDescent="0.2">
      <c r="A46" s="223"/>
      <c r="B46" s="223"/>
      <c r="C46" s="16" t="s">
        <v>32</v>
      </c>
      <c r="D46" s="11"/>
      <c r="E46" s="11"/>
      <c r="F46" s="11"/>
      <c r="G46" s="12"/>
    </row>
    <row r="47" spans="1:14" ht="15" x14ac:dyDescent="0.2">
      <c r="A47" s="223"/>
      <c r="B47" s="223"/>
      <c r="C47" s="16" t="s">
        <v>33</v>
      </c>
      <c r="D47" s="12">
        <v>0</v>
      </c>
      <c r="E47" s="12">
        <v>0</v>
      </c>
      <c r="F47" s="12">
        <v>0</v>
      </c>
      <c r="G47" s="12">
        <f>D47+E47+F47</f>
        <v>0</v>
      </c>
    </row>
    <row r="48" spans="1:14" ht="15" x14ac:dyDescent="0.2">
      <c r="A48" s="223"/>
      <c r="B48" s="223"/>
      <c r="C48" s="16" t="s">
        <v>34</v>
      </c>
      <c r="D48" s="12">
        <v>0</v>
      </c>
      <c r="E48" s="12">
        <v>0</v>
      </c>
      <c r="F48" s="12">
        <v>0</v>
      </c>
      <c r="G48" s="12">
        <f t="shared" ref="G48:G51" si="20">D48+E48+F48</f>
        <v>0</v>
      </c>
    </row>
    <row r="49" spans="1:7" ht="15" x14ac:dyDescent="0.2">
      <c r="A49" s="223"/>
      <c r="B49" s="223"/>
      <c r="C49" s="16" t="s">
        <v>35</v>
      </c>
      <c r="D49" s="12">
        <f>'хлеб '!O5</f>
        <v>2555.1999999999998</v>
      </c>
      <c r="E49" s="12">
        <f>'хлеб '!P5</f>
        <v>2555.1999999999998</v>
      </c>
      <c r="F49" s="12">
        <f>'хлеб '!Q5</f>
        <v>2555.1999999999998</v>
      </c>
      <c r="G49" s="12">
        <f t="shared" si="20"/>
        <v>7665.5999999999995</v>
      </c>
    </row>
    <row r="50" spans="1:7" ht="45" x14ac:dyDescent="0.2">
      <c r="A50" s="223"/>
      <c r="B50" s="223"/>
      <c r="C50" s="16" t="s">
        <v>36</v>
      </c>
      <c r="D50" s="11">
        <v>0</v>
      </c>
      <c r="E50" s="11">
        <v>0</v>
      </c>
      <c r="F50" s="11">
        <v>0</v>
      </c>
      <c r="G50" s="12">
        <f t="shared" si="20"/>
        <v>0</v>
      </c>
    </row>
    <row r="51" spans="1:7" ht="15" x14ac:dyDescent="0.2">
      <c r="A51" s="223"/>
      <c r="B51" s="223"/>
      <c r="C51" s="16" t="s">
        <v>37</v>
      </c>
      <c r="D51" s="12">
        <v>0</v>
      </c>
      <c r="E51" s="12">
        <v>0</v>
      </c>
      <c r="F51" s="12">
        <v>0</v>
      </c>
      <c r="G51" s="12">
        <f t="shared" si="20"/>
        <v>0</v>
      </c>
    </row>
    <row r="52" spans="1:7" ht="15.75" x14ac:dyDescent="0.25">
      <c r="A52" s="223" t="s">
        <v>127</v>
      </c>
      <c r="B52" s="223" t="s">
        <v>129</v>
      </c>
      <c r="C52" s="16" t="s">
        <v>31</v>
      </c>
      <c r="D52" s="10">
        <f>SUM(D54:D58)</f>
        <v>0</v>
      </c>
      <c r="E52" s="10">
        <f t="shared" ref="E52:F52" si="21">SUM(E54:E58)</f>
        <v>0</v>
      </c>
      <c r="F52" s="10">
        <f t="shared" si="21"/>
        <v>0</v>
      </c>
      <c r="G52" s="10">
        <f>D52+E52+F52</f>
        <v>0</v>
      </c>
    </row>
    <row r="53" spans="1:7" ht="15" x14ac:dyDescent="0.2">
      <c r="A53" s="223"/>
      <c r="B53" s="223"/>
      <c r="C53" s="16" t="s">
        <v>32</v>
      </c>
      <c r="D53" s="11"/>
      <c r="E53" s="11"/>
      <c r="F53" s="11"/>
      <c r="G53" s="12"/>
    </row>
    <row r="54" spans="1:7" ht="15" x14ac:dyDescent="0.2">
      <c r="A54" s="223"/>
      <c r="B54" s="223"/>
      <c r="C54" s="16" t="s">
        <v>33</v>
      </c>
      <c r="D54" s="12">
        <v>0</v>
      </c>
      <c r="E54" s="12">
        <v>0</v>
      </c>
      <c r="F54" s="12">
        <v>0</v>
      </c>
      <c r="G54" s="12">
        <f>D54+E54+F54</f>
        <v>0</v>
      </c>
    </row>
    <row r="55" spans="1:7" ht="15" x14ac:dyDescent="0.2">
      <c r="A55" s="223"/>
      <c r="B55" s="223"/>
      <c r="C55" s="16" t="s">
        <v>34</v>
      </c>
      <c r="D55" s="12">
        <v>0</v>
      </c>
      <c r="E55" s="12">
        <v>0</v>
      </c>
      <c r="F55" s="12">
        <v>0</v>
      </c>
      <c r="G55" s="12">
        <f t="shared" ref="G55:G58" si="22">D55+E55+F55</f>
        <v>0</v>
      </c>
    </row>
    <row r="56" spans="1:7" ht="15" x14ac:dyDescent="0.2">
      <c r="A56" s="223"/>
      <c r="B56" s="223"/>
      <c r="C56" s="16" t="s">
        <v>35</v>
      </c>
      <c r="D56" s="12">
        <v>0</v>
      </c>
      <c r="E56" s="12">
        <v>0</v>
      </c>
      <c r="F56" s="12">
        <v>0</v>
      </c>
      <c r="G56" s="12">
        <f t="shared" si="22"/>
        <v>0</v>
      </c>
    </row>
    <row r="57" spans="1:7" ht="45" x14ac:dyDescent="0.2">
      <c r="A57" s="223"/>
      <c r="B57" s="223"/>
      <c r="C57" s="16" t="s">
        <v>36</v>
      </c>
      <c r="D57" s="11">
        <v>0</v>
      </c>
      <c r="E57" s="11">
        <v>0</v>
      </c>
      <c r="F57" s="11">
        <v>0</v>
      </c>
      <c r="G57" s="12">
        <f t="shared" si="22"/>
        <v>0</v>
      </c>
    </row>
    <row r="58" spans="1:7" ht="15" x14ac:dyDescent="0.2">
      <c r="A58" s="223"/>
      <c r="B58" s="223"/>
      <c r="C58" s="16" t="s">
        <v>37</v>
      </c>
      <c r="D58" s="12">
        <v>0</v>
      </c>
      <c r="E58" s="12">
        <v>0</v>
      </c>
      <c r="F58" s="12">
        <v>0</v>
      </c>
      <c r="G58" s="12">
        <f t="shared" si="22"/>
        <v>0</v>
      </c>
    </row>
  </sheetData>
  <mergeCells count="20">
    <mergeCell ref="D1:G1"/>
    <mergeCell ref="A3:A9"/>
    <mergeCell ref="B3:B9"/>
    <mergeCell ref="A38:A44"/>
    <mergeCell ref="B38:B44"/>
    <mergeCell ref="A17:A23"/>
    <mergeCell ref="B17:B23"/>
    <mergeCell ref="A24:A30"/>
    <mergeCell ref="B24:B30"/>
    <mergeCell ref="A31:A37"/>
    <mergeCell ref="B31:B37"/>
    <mergeCell ref="A10:A16"/>
    <mergeCell ref="B10:B16"/>
    <mergeCell ref="A1:A2"/>
    <mergeCell ref="B1:B2"/>
    <mergeCell ref="C1:C2"/>
    <mergeCell ref="A45:A51"/>
    <mergeCell ref="B45:B51"/>
    <mergeCell ref="A52:A58"/>
    <mergeCell ref="B52:B58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18"/>
  <sheetViews>
    <sheetView zoomScaleNormal="100" workbookViewId="0">
      <selection activeCell="N13" sqref="N13"/>
    </sheetView>
  </sheetViews>
  <sheetFormatPr defaultRowHeight="12.75" x14ac:dyDescent="0.2"/>
  <cols>
    <col min="1" max="1" width="33.7109375" customWidth="1"/>
    <col min="2" max="2" width="13" style="73" customWidth="1"/>
    <col min="3" max="3" width="6.5703125" customWidth="1"/>
    <col min="4" max="4" width="6" customWidth="1"/>
    <col min="5" max="5" width="11" customWidth="1"/>
    <col min="6" max="6" width="5.85546875" customWidth="1"/>
    <col min="7" max="7" width="8.5703125" style="7" customWidth="1"/>
    <col min="8" max="9" width="9.140625" style="7"/>
    <col min="10" max="10" width="10.42578125" style="7" bestFit="1" customWidth="1"/>
    <col min="11" max="11" width="23.28515625" style="4" customWidth="1"/>
    <col min="13" max="13" width="11.85546875" customWidth="1"/>
    <col min="14" max="14" width="11.140625" customWidth="1"/>
  </cols>
  <sheetData>
    <row r="1" spans="1:17" ht="24" customHeight="1" x14ac:dyDescent="0.2">
      <c r="A1" s="234" t="s">
        <v>40</v>
      </c>
      <c r="B1" s="235" t="s">
        <v>41</v>
      </c>
      <c r="C1" s="235" t="s">
        <v>2</v>
      </c>
      <c r="D1" s="235"/>
      <c r="E1" s="235"/>
      <c r="F1" s="235"/>
      <c r="G1" s="235" t="s">
        <v>42</v>
      </c>
      <c r="H1" s="235"/>
      <c r="I1" s="235"/>
      <c r="J1" s="235"/>
      <c r="K1" s="235" t="s">
        <v>43</v>
      </c>
    </row>
    <row r="2" spans="1:17" ht="27.75" customHeight="1" x14ac:dyDescent="0.2">
      <c r="A2" s="234"/>
      <c r="B2" s="235"/>
      <c r="C2" s="61" t="s">
        <v>3</v>
      </c>
      <c r="D2" s="61" t="s">
        <v>4</v>
      </c>
      <c r="E2" s="61" t="s">
        <v>5</v>
      </c>
      <c r="F2" s="61" t="s">
        <v>6</v>
      </c>
      <c r="G2" s="14" t="s">
        <v>123</v>
      </c>
      <c r="H2" s="160" t="s">
        <v>140</v>
      </c>
      <c r="I2" s="160" t="s">
        <v>169</v>
      </c>
      <c r="J2" s="160" t="s">
        <v>44</v>
      </c>
      <c r="K2" s="235"/>
      <c r="M2" s="39"/>
      <c r="N2" s="40">
        <v>2023</v>
      </c>
      <c r="O2" s="40">
        <v>2024</v>
      </c>
      <c r="P2" s="40">
        <v>2025</v>
      </c>
      <c r="Q2" s="41" t="s">
        <v>114</v>
      </c>
    </row>
    <row r="3" spans="1:17" ht="36.75" customHeight="1" x14ac:dyDescent="0.2">
      <c r="A3" s="239" t="s">
        <v>130</v>
      </c>
      <c r="B3" s="239"/>
      <c r="C3" s="239"/>
      <c r="D3" s="239"/>
      <c r="E3" s="239"/>
      <c r="F3" s="239"/>
      <c r="G3" s="182">
        <f>G4+G6</f>
        <v>3386.2</v>
      </c>
      <c r="H3" s="182">
        <f>H4+H6</f>
        <v>1740.6</v>
      </c>
      <c r="I3" s="182">
        <f>I4+I6</f>
        <v>1740.6</v>
      </c>
      <c r="J3" s="182">
        <f>G3+H3+I3</f>
        <v>6867.4</v>
      </c>
      <c r="K3" s="232"/>
      <c r="M3" s="39" t="s">
        <v>115</v>
      </c>
      <c r="N3" s="39">
        <v>0</v>
      </c>
      <c r="O3" s="39">
        <v>0</v>
      </c>
      <c r="P3" s="39">
        <v>0</v>
      </c>
      <c r="Q3" s="29">
        <f>N3+O3+P3</f>
        <v>0</v>
      </c>
    </row>
    <row r="4" spans="1:17" s="7" customFormat="1" ht="20.25" customHeight="1" x14ac:dyDescent="0.2">
      <c r="A4" s="236" t="s">
        <v>141</v>
      </c>
      <c r="B4" s="237"/>
      <c r="C4" s="237"/>
      <c r="D4" s="237"/>
      <c r="E4" s="237"/>
      <c r="F4" s="238"/>
      <c r="G4" s="182">
        <f>G5</f>
        <v>81.2</v>
      </c>
      <c r="H4" s="182">
        <f>H5</f>
        <v>40.6</v>
      </c>
      <c r="I4" s="182">
        <f t="shared" ref="I4:J4" si="0">I5</f>
        <v>40.6</v>
      </c>
      <c r="J4" s="182">
        <f t="shared" si="0"/>
        <v>162.4</v>
      </c>
      <c r="K4" s="233"/>
      <c r="M4" s="39" t="s">
        <v>88</v>
      </c>
      <c r="N4" s="145">
        <f>G10+G13</f>
        <v>0</v>
      </c>
      <c r="O4" s="145">
        <f t="shared" ref="O4:P4" si="1">H10+H13</f>
        <v>0</v>
      </c>
      <c r="P4" s="145">
        <f t="shared" si="1"/>
        <v>0</v>
      </c>
      <c r="Q4" s="29">
        <f t="shared" ref="Q4:Q7" si="2">N4+O4+P4</f>
        <v>0</v>
      </c>
    </row>
    <row r="5" spans="1:17" s="7" customFormat="1" ht="77.25" customHeight="1" x14ac:dyDescent="0.2">
      <c r="A5" s="64" t="s">
        <v>172</v>
      </c>
      <c r="B5" s="149" t="s">
        <v>17</v>
      </c>
      <c r="C5" s="151" t="s">
        <v>26</v>
      </c>
      <c r="D5" s="151" t="s">
        <v>48</v>
      </c>
      <c r="E5" s="66" t="s">
        <v>72</v>
      </c>
      <c r="F5" s="151">
        <v>240</v>
      </c>
      <c r="G5" s="108">
        <v>81.2</v>
      </c>
      <c r="H5" s="108">
        <v>40.6</v>
      </c>
      <c r="I5" s="108">
        <v>40.6</v>
      </c>
      <c r="J5" s="109">
        <f>I5+H5+G5</f>
        <v>162.4</v>
      </c>
      <c r="K5" s="180" t="s">
        <v>171</v>
      </c>
      <c r="M5" s="39" t="s">
        <v>89</v>
      </c>
      <c r="N5" s="145">
        <f>G5+G7+G11+G14</f>
        <v>3386.2</v>
      </c>
      <c r="O5" s="145">
        <f t="shared" ref="O5:P5" si="3">H5+H7+H11+H14</f>
        <v>1740.6</v>
      </c>
      <c r="P5" s="145">
        <f t="shared" si="3"/>
        <v>1740.6</v>
      </c>
      <c r="Q5" s="29">
        <f t="shared" si="2"/>
        <v>6867.4</v>
      </c>
    </row>
    <row r="6" spans="1:17" s="7" customFormat="1" ht="18" customHeight="1" x14ac:dyDescent="0.2">
      <c r="A6" s="243" t="s">
        <v>142</v>
      </c>
      <c r="B6" s="244"/>
      <c r="C6" s="244"/>
      <c r="D6" s="244"/>
      <c r="E6" s="244"/>
      <c r="F6" s="245"/>
      <c r="G6" s="182">
        <f>G7+G9+G12</f>
        <v>3305</v>
      </c>
      <c r="H6" s="182">
        <f t="shared" ref="H6:I6" si="4">H7+H9+H12</f>
        <v>1700</v>
      </c>
      <c r="I6" s="182">
        <f t="shared" si="4"/>
        <v>1700</v>
      </c>
      <c r="J6" s="182">
        <f>G6+H6+I6</f>
        <v>6705</v>
      </c>
      <c r="K6" s="180"/>
      <c r="M6" s="39" t="s">
        <v>116</v>
      </c>
      <c r="N6" s="145">
        <f>G15</f>
        <v>0</v>
      </c>
      <c r="O6" s="145">
        <f t="shared" ref="O6:P6" si="5">H15</f>
        <v>0</v>
      </c>
      <c r="P6" s="145">
        <f t="shared" si="5"/>
        <v>0</v>
      </c>
      <c r="Q6" s="29">
        <f t="shared" si="2"/>
        <v>0</v>
      </c>
    </row>
    <row r="7" spans="1:17" s="7" customFormat="1" ht="50.25" customHeight="1" x14ac:dyDescent="0.2">
      <c r="A7" s="150" t="s">
        <v>173</v>
      </c>
      <c r="B7" s="240" t="s">
        <v>17</v>
      </c>
      <c r="C7" s="151" t="s">
        <v>26</v>
      </c>
      <c r="D7" s="151"/>
      <c r="E7" s="151"/>
      <c r="F7" s="151"/>
      <c r="G7" s="182">
        <f>G8</f>
        <v>3305</v>
      </c>
      <c r="H7" s="182">
        <f t="shared" ref="H7:I7" si="6">H8</f>
        <v>1700</v>
      </c>
      <c r="I7" s="182">
        <f t="shared" si="6"/>
        <v>1700</v>
      </c>
      <c r="J7" s="184">
        <f>G7+H7+I7</f>
        <v>6705</v>
      </c>
      <c r="K7" s="240" t="s">
        <v>143</v>
      </c>
      <c r="M7" s="39" t="s">
        <v>117</v>
      </c>
      <c r="N7" s="145">
        <v>0</v>
      </c>
      <c r="O7" s="39">
        <v>0</v>
      </c>
      <c r="P7" s="39">
        <v>0</v>
      </c>
      <c r="Q7" s="29">
        <f t="shared" si="2"/>
        <v>0</v>
      </c>
    </row>
    <row r="8" spans="1:17" s="7" customFormat="1" ht="49.5" customHeight="1" x14ac:dyDescent="0.2">
      <c r="A8" s="68" t="s">
        <v>45</v>
      </c>
      <c r="B8" s="241"/>
      <c r="C8" s="151" t="s">
        <v>26</v>
      </c>
      <c r="D8" s="151" t="s">
        <v>48</v>
      </c>
      <c r="E8" s="69" t="s">
        <v>73</v>
      </c>
      <c r="F8" s="151">
        <v>540</v>
      </c>
      <c r="G8" s="108">
        <v>3305</v>
      </c>
      <c r="H8" s="108">
        <v>1700</v>
      </c>
      <c r="I8" s="108">
        <v>1700</v>
      </c>
      <c r="J8" s="109">
        <f>I8+H8+G8</f>
        <v>6705</v>
      </c>
      <c r="K8" s="242"/>
      <c r="M8" s="29" t="s">
        <v>114</v>
      </c>
      <c r="N8" s="146">
        <f>N3+N4+N5+N6+N7</f>
        <v>3386.2</v>
      </c>
      <c r="O8" s="146">
        <f t="shared" ref="O8:Q8" si="7">O3+O4+O5+O6+O7</f>
        <v>1740.6</v>
      </c>
      <c r="P8" s="146">
        <f t="shared" si="7"/>
        <v>1740.6</v>
      </c>
      <c r="Q8" s="146">
        <f t="shared" si="7"/>
        <v>6867.4</v>
      </c>
    </row>
    <row r="9" spans="1:17" s="7" customFormat="1" ht="85.5" customHeight="1" x14ac:dyDescent="0.2">
      <c r="A9" s="133" t="s">
        <v>174</v>
      </c>
      <c r="B9" s="241"/>
      <c r="C9" s="74"/>
      <c r="D9" s="74"/>
      <c r="E9" s="74"/>
      <c r="F9" s="74"/>
      <c r="G9" s="182">
        <f>SUM(G10:G11)</f>
        <v>0</v>
      </c>
      <c r="H9" s="182">
        <f t="shared" ref="H9:I9" si="8">SUM(H10:H11)</f>
        <v>0</v>
      </c>
      <c r="I9" s="182">
        <f t="shared" si="8"/>
        <v>0</v>
      </c>
      <c r="J9" s="184">
        <f>I9+H9+G9</f>
        <v>0</v>
      </c>
      <c r="K9" s="240" t="s">
        <v>157</v>
      </c>
    </row>
    <row r="10" spans="1:17" s="7" customFormat="1" ht="15.75" customHeight="1" x14ac:dyDescent="0.2">
      <c r="A10" s="71" t="s">
        <v>51</v>
      </c>
      <c r="B10" s="241"/>
      <c r="C10" s="74" t="s">
        <v>26</v>
      </c>
      <c r="D10" s="74" t="s">
        <v>48</v>
      </c>
      <c r="E10" s="65" t="s">
        <v>139</v>
      </c>
      <c r="F10" s="74" t="s">
        <v>85</v>
      </c>
      <c r="G10" s="110">
        <v>0</v>
      </c>
      <c r="H10" s="110">
        <v>0</v>
      </c>
      <c r="I10" s="110">
        <v>0</v>
      </c>
      <c r="J10" s="111">
        <f t="shared" ref="J10:J11" si="9">I10+H10+G10</f>
        <v>0</v>
      </c>
      <c r="K10" s="241"/>
    </row>
    <row r="11" spans="1:17" s="7" customFormat="1" ht="15.75" customHeight="1" x14ac:dyDescent="0.2">
      <c r="A11" s="71" t="s">
        <v>70</v>
      </c>
      <c r="B11" s="241"/>
      <c r="C11" s="74" t="s">
        <v>26</v>
      </c>
      <c r="D11" s="74" t="s">
        <v>48</v>
      </c>
      <c r="E11" s="65" t="s">
        <v>139</v>
      </c>
      <c r="F11" s="74" t="s">
        <v>85</v>
      </c>
      <c r="G11" s="110">
        <v>0</v>
      </c>
      <c r="H11" s="110">
        <v>0</v>
      </c>
      <c r="I11" s="110">
        <v>0</v>
      </c>
      <c r="J11" s="111">
        <f t="shared" si="9"/>
        <v>0</v>
      </c>
      <c r="K11" s="242"/>
    </row>
    <row r="12" spans="1:17" s="7" customFormat="1" ht="61.5" customHeight="1" x14ac:dyDescent="0.2">
      <c r="A12" s="133" t="s">
        <v>175</v>
      </c>
      <c r="B12" s="241"/>
      <c r="C12" s="134"/>
      <c r="D12" s="134"/>
      <c r="E12" s="136"/>
      <c r="F12" s="134"/>
      <c r="G12" s="182">
        <f>SUM(G13:G15)</f>
        <v>0</v>
      </c>
      <c r="H12" s="182">
        <f t="shared" ref="H12:I12" si="10">SUM(H13:H15)</f>
        <v>0</v>
      </c>
      <c r="I12" s="182">
        <f t="shared" si="10"/>
        <v>0</v>
      </c>
      <c r="J12" s="184">
        <f>G12+H12+I12</f>
        <v>0</v>
      </c>
      <c r="K12" s="240" t="s">
        <v>165</v>
      </c>
    </row>
    <row r="13" spans="1:17" s="7" customFormat="1" ht="16.5" customHeight="1" x14ac:dyDescent="0.2">
      <c r="A13" s="70" t="s">
        <v>51</v>
      </c>
      <c r="B13" s="241"/>
      <c r="C13" s="134" t="s">
        <v>26</v>
      </c>
      <c r="D13" s="134" t="s">
        <v>48</v>
      </c>
      <c r="E13" s="136" t="s">
        <v>166</v>
      </c>
      <c r="F13" s="135" t="s">
        <v>167</v>
      </c>
      <c r="G13" s="110">
        <v>0</v>
      </c>
      <c r="H13" s="110">
        <v>0</v>
      </c>
      <c r="I13" s="110">
        <v>0</v>
      </c>
      <c r="J13" s="111">
        <f t="shared" ref="J13:J14" si="11">G13+H13+I13</f>
        <v>0</v>
      </c>
      <c r="K13" s="241"/>
    </row>
    <row r="14" spans="1:17" s="7" customFormat="1" ht="15.75" customHeight="1" x14ac:dyDescent="0.2">
      <c r="A14" s="71" t="s">
        <v>70</v>
      </c>
      <c r="B14" s="241"/>
      <c r="C14" s="134" t="s">
        <v>26</v>
      </c>
      <c r="D14" s="134" t="s">
        <v>48</v>
      </c>
      <c r="E14" s="136" t="s">
        <v>166</v>
      </c>
      <c r="F14" s="134" t="s">
        <v>85</v>
      </c>
      <c r="G14" s="110">
        <v>0</v>
      </c>
      <c r="H14" s="110">
        <v>0</v>
      </c>
      <c r="I14" s="110">
        <v>0</v>
      </c>
      <c r="J14" s="111">
        <f t="shared" si="11"/>
        <v>0</v>
      </c>
      <c r="K14" s="241"/>
    </row>
    <row r="15" spans="1:17" s="7" customFormat="1" ht="23.25" customHeight="1" x14ac:dyDescent="0.2">
      <c r="A15" s="71" t="s">
        <v>163</v>
      </c>
      <c r="B15" s="241"/>
      <c r="C15" s="134"/>
      <c r="D15" s="134"/>
      <c r="E15" s="136"/>
      <c r="F15" s="134"/>
      <c r="G15" s="110">
        <v>0</v>
      </c>
      <c r="H15" s="110">
        <v>0</v>
      </c>
      <c r="I15" s="110">
        <v>0</v>
      </c>
      <c r="J15" s="111">
        <f>G15+H15+I15</f>
        <v>0</v>
      </c>
      <c r="K15" s="242"/>
    </row>
    <row r="16" spans="1:17" s="7" customFormat="1" x14ac:dyDescent="0.2">
      <c r="A16" s="131" t="s">
        <v>46</v>
      </c>
      <c r="B16" s="129"/>
      <c r="C16" s="136"/>
      <c r="D16" s="75"/>
      <c r="E16" s="75"/>
      <c r="F16" s="75"/>
      <c r="G16" s="182">
        <f>G17+G18</f>
        <v>3386.2</v>
      </c>
      <c r="H16" s="182">
        <f t="shared" ref="H16:I16" si="12">H17+H18</f>
        <v>1740.6</v>
      </c>
      <c r="I16" s="182">
        <f t="shared" si="12"/>
        <v>1740.6</v>
      </c>
      <c r="J16" s="182">
        <f>G16+H16+I16</f>
        <v>6867.4</v>
      </c>
      <c r="K16" s="76"/>
    </row>
    <row r="17" spans="1:11" s="7" customFormat="1" ht="38.25" customHeight="1" x14ac:dyDescent="0.2">
      <c r="A17" s="72" t="s">
        <v>55</v>
      </c>
      <c r="B17" s="129" t="s">
        <v>17</v>
      </c>
      <c r="C17" s="136"/>
      <c r="D17" s="75"/>
      <c r="E17" s="75"/>
      <c r="F17" s="75"/>
      <c r="G17" s="182">
        <f>G5+G8+G10+G11+G13+G14</f>
        <v>3386.2</v>
      </c>
      <c r="H17" s="182">
        <f t="shared" ref="H17:I17" si="13">H5+H8+H10+H11+H13+H14</f>
        <v>1740.6</v>
      </c>
      <c r="I17" s="182">
        <f t="shared" si="13"/>
        <v>1740.6</v>
      </c>
      <c r="J17" s="182">
        <f>G17+H17+I17</f>
        <v>6867.4</v>
      </c>
      <c r="K17" s="76"/>
    </row>
    <row r="18" spans="1:11" s="7" customFormat="1" x14ac:dyDescent="0.2">
      <c r="A18" s="72" t="s">
        <v>105</v>
      </c>
      <c r="B18" s="129"/>
      <c r="C18" s="136"/>
      <c r="D18" s="75"/>
      <c r="E18" s="75"/>
      <c r="F18" s="75"/>
      <c r="G18" s="182">
        <f>G15</f>
        <v>0</v>
      </c>
      <c r="H18" s="182">
        <f t="shared" ref="H18:I18" si="14">H15</f>
        <v>0</v>
      </c>
      <c r="I18" s="182">
        <f t="shared" si="14"/>
        <v>0</v>
      </c>
      <c r="J18" s="182">
        <f>G18+H18+I18</f>
        <v>0</v>
      </c>
      <c r="K18" s="76"/>
    </row>
  </sheetData>
  <mergeCells count="13">
    <mergeCell ref="K9:K11"/>
    <mergeCell ref="B7:B15"/>
    <mergeCell ref="K12:K15"/>
    <mergeCell ref="K7:K8"/>
    <mergeCell ref="A6:F6"/>
    <mergeCell ref="K3:K4"/>
    <mergeCell ref="A1:A2"/>
    <mergeCell ref="B1:B2"/>
    <mergeCell ref="G1:J1"/>
    <mergeCell ref="C1:F1"/>
    <mergeCell ref="K1:K2"/>
    <mergeCell ref="A4:F4"/>
    <mergeCell ref="A3:F3"/>
  </mergeCells>
  <phoneticPr fontId="5" type="noConversion"/>
  <pageMargins left="0.75" right="0.75" top="1" bottom="1" header="0.5" footer="0.5"/>
  <pageSetup paperSize="9" scale="4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56"/>
  <sheetViews>
    <sheetView zoomScaleNormal="100" workbookViewId="0">
      <selection activeCell="N13" sqref="N13"/>
    </sheetView>
  </sheetViews>
  <sheetFormatPr defaultRowHeight="12.75" x14ac:dyDescent="0.2"/>
  <cols>
    <col min="1" max="1" width="29.42578125" customWidth="1"/>
    <col min="2" max="2" width="12.85546875" customWidth="1"/>
    <col min="5" max="5" width="11.7109375" customWidth="1"/>
    <col min="6" max="6" width="6.42578125" customWidth="1"/>
    <col min="7" max="7" width="10.42578125" style="23" bestFit="1" customWidth="1"/>
    <col min="8" max="9" width="9.140625" style="23"/>
    <col min="10" max="10" width="10.42578125" style="23" bestFit="1" customWidth="1"/>
    <col min="11" max="11" width="27" customWidth="1"/>
    <col min="13" max="13" width="12.7109375" customWidth="1"/>
    <col min="14" max="14" width="11.85546875" customWidth="1"/>
    <col min="15" max="15" width="12.140625" customWidth="1"/>
    <col min="16" max="16" width="12.28515625" customWidth="1"/>
    <col min="17" max="17" width="12.42578125" customWidth="1"/>
  </cols>
  <sheetData>
    <row r="1" spans="1:17" ht="27" customHeight="1" x14ac:dyDescent="0.2">
      <c r="A1" s="253" t="s">
        <v>40</v>
      </c>
      <c r="B1" s="235" t="s">
        <v>3</v>
      </c>
      <c r="C1" s="235" t="s">
        <v>2</v>
      </c>
      <c r="D1" s="235"/>
      <c r="E1" s="235"/>
      <c r="F1" s="235"/>
      <c r="G1" s="235" t="s">
        <v>42</v>
      </c>
      <c r="H1" s="235"/>
      <c r="I1" s="235"/>
      <c r="J1" s="235"/>
      <c r="K1" s="235" t="s">
        <v>43</v>
      </c>
    </row>
    <row r="2" spans="1:17" ht="24" x14ac:dyDescent="0.2">
      <c r="A2" s="254"/>
      <c r="B2" s="235"/>
      <c r="C2" s="61" t="s">
        <v>3</v>
      </c>
      <c r="D2" s="61" t="s">
        <v>4</v>
      </c>
      <c r="E2" s="61" t="s">
        <v>5</v>
      </c>
      <c r="F2" s="61" t="s">
        <v>6</v>
      </c>
      <c r="G2" s="160" t="s">
        <v>123</v>
      </c>
      <c r="H2" s="160" t="s">
        <v>140</v>
      </c>
      <c r="I2" s="160" t="s">
        <v>169</v>
      </c>
      <c r="J2" s="160" t="s">
        <v>50</v>
      </c>
      <c r="K2" s="235"/>
      <c r="M2" s="39"/>
      <c r="N2" s="41">
        <v>2023</v>
      </c>
      <c r="O2" s="41">
        <v>2024</v>
      </c>
      <c r="P2" s="41">
        <v>2025</v>
      </c>
      <c r="Q2" s="41" t="s">
        <v>114</v>
      </c>
    </row>
    <row r="3" spans="1:17" s="7" customFormat="1" ht="24" customHeight="1" x14ac:dyDescent="0.2">
      <c r="A3" s="239" t="s">
        <v>131</v>
      </c>
      <c r="B3" s="239"/>
      <c r="C3" s="239"/>
      <c r="D3" s="239"/>
      <c r="E3" s="239"/>
      <c r="F3" s="239"/>
      <c r="G3" s="113">
        <f>G4+G10+G42</f>
        <v>97153.349999999991</v>
      </c>
      <c r="H3" s="113">
        <f t="shared" ref="H3:I3" si="0">H4+H10+H42</f>
        <v>4118.6000000000004</v>
      </c>
      <c r="I3" s="113">
        <f t="shared" si="0"/>
        <v>4118.6000000000004</v>
      </c>
      <c r="J3" s="113">
        <f>G3+H3+I3</f>
        <v>105390.55</v>
      </c>
      <c r="K3" s="76"/>
      <c r="L3" s="8"/>
      <c r="M3" s="39" t="s">
        <v>115</v>
      </c>
      <c r="N3" s="43">
        <v>0</v>
      </c>
      <c r="O3" s="43">
        <v>0</v>
      </c>
      <c r="P3" s="43">
        <v>0</v>
      </c>
      <c r="Q3" s="42">
        <f>N3+O3+P3</f>
        <v>0</v>
      </c>
    </row>
    <row r="4" spans="1:17" s="7" customFormat="1" ht="19.5" customHeight="1" x14ac:dyDescent="0.2">
      <c r="A4" s="243" t="s">
        <v>144</v>
      </c>
      <c r="B4" s="244"/>
      <c r="C4" s="244"/>
      <c r="D4" s="244"/>
      <c r="E4" s="244"/>
      <c r="F4" s="245"/>
      <c r="G4" s="113">
        <f>G5+G6+G7</f>
        <v>5457.8</v>
      </c>
      <c r="H4" s="113">
        <f t="shared" ref="H4:I4" si="1">H5+H6+H7</f>
        <v>0</v>
      </c>
      <c r="I4" s="113">
        <f t="shared" si="1"/>
        <v>0</v>
      </c>
      <c r="J4" s="113">
        <f>G4+H4+I4</f>
        <v>5457.8</v>
      </c>
      <c r="K4" s="240" t="s">
        <v>212</v>
      </c>
      <c r="M4" s="39" t="s">
        <v>88</v>
      </c>
      <c r="N4" s="43">
        <f>G13+G24+G18+G8+G5+G30+G34+G37+G19+G25+G45</f>
        <v>88737.650000000023</v>
      </c>
      <c r="O4" s="43">
        <f t="shared" ref="O4:P4" si="2">H13+H24+H18+H8+H5+H30+H34+H37+H19+H25+H45</f>
        <v>0</v>
      </c>
      <c r="P4" s="43">
        <f t="shared" si="2"/>
        <v>0</v>
      </c>
      <c r="Q4" s="42">
        <f>N4+O4+P4</f>
        <v>88737.650000000023</v>
      </c>
    </row>
    <row r="5" spans="1:17" s="7" customFormat="1" ht="52.5" customHeight="1" x14ac:dyDescent="0.2">
      <c r="A5" s="263" t="s">
        <v>219</v>
      </c>
      <c r="B5" s="240" t="s">
        <v>17</v>
      </c>
      <c r="C5" s="265" t="s">
        <v>26</v>
      </c>
      <c r="D5" s="255" t="s">
        <v>74</v>
      </c>
      <c r="E5" s="267" t="s">
        <v>220</v>
      </c>
      <c r="F5" s="255" t="s">
        <v>71</v>
      </c>
      <c r="G5" s="257">
        <v>124.3</v>
      </c>
      <c r="H5" s="259">
        <v>0</v>
      </c>
      <c r="I5" s="259">
        <v>0</v>
      </c>
      <c r="J5" s="261">
        <f t="shared" ref="J5:J9" si="3">I5+H5+G5</f>
        <v>124.3</v>
      </c>
      <c r="K5" s="241"/>
      <c r="M5" s="39" t="s">
        <v>89</v>
      </c>
      <c r="N5" s="43">
        <f>G9+G11+G14+G43+G44+G6+G39+G40+G26+G20+G41</f>
        <v>4591.5</v>
      </c>
      <c r="O5" s="43">
        <f t="shared" ref="O5:P5" si="4">H9+H11+H14+H43+H44+H6+H39+H40+H26+H20+H41</f>
        <v>4118.6000000000004</v>
      </c>
      <c r="P5" s="43">
        <f t="shared" si="4"/>
        <v>4118.6000000000004</v>
      </c>
      <c r="Q5" s="42">
        <f>N5+O5+P5</f>
        <v>12828.7</v>
      </c>
    </row>
    <row r="6" spans="1:17" s="7" customFormat="1" ht="47.25" customHeight="1" x14ac:dyDescent="0.2">
      <c r="A6" s="264"/>
      <c r="B6" s="241"/>
      <c r="C6" s="266"/>
      <c r="D6" s="256"/>
      <c r="E6" s="268"/>
      <c r="F6" s="256"/>
      <c r="G6" s="258"/>
      <c r="H6" s="260"/>
      <c r="I6" s="260"/>
      <c r="J6" s="262"/>
      <c r="K6" s="241"/>
      <c r="M6" s="39" t="s">
        <v>116</v>
      </c>
      <c r="N6" s="43">
        <f>G27+G21+G31+G35+G38+G15</f>
        <v>1571.6</v>
      </c>
      <c r="O6" s="43">
        <f t="shared" ref="O6:P6" si="5">H27+H21+H31+H35+H38+H15</f>
        <v>0</v>
      </c>
      <c r="P6" s="43">
        <f t="shared" si="5"/>
        <v>0</v>
      </c>
      <c r="Q6" s="43">
        <f>N6+O6+P6</f>
        <v>1571.6</v>
      </c>
    </row>
    <row r="7" spans="1:17" s="7" customFormat="1" ht="49.5" customHeight="1" x14ac:dyDescent="0.2">
      <c r="A7" s="132" t="s">
        <v>176</v>
      </c>
      <c r="B7" s="241"/>
      <c r="C7" s="137"/>
      <c r="D7" s="79"/>
      <c r="E7" s="80"/>
      <c r="F7" s="79"/>
      <c r="G7" s="112">
        <f>G8+G9</f>
        <v>5333.5</v>
      </c>
      <c r="H7" s="112">
        <f t="shared" ref="H7:I7" si="6">H8+H9</f>
        <v>0</v>
      </c>
      <c r="I7" s="112">
        <f t="shared" si="6"/>
        <v>0</v>
      </c>
      <c r="J7" s="113">
        <f t="shared" si="3"/>
        <v>5333.5</v>
      </c>
      <c r="K7" s="241"/>
      <c r="M7" s="39" t="s">
        <v>117</v>
      </c>
      <c r="N7" s="43">
        <f>G16+G22+G28+G32</f>
        <v>2252.6</v>
      </c>
      <c r="O7" s="43">
        <f>H16+H22+H28+H32</f>
        <v>0</v>
      </c>
      <c r="P7" s="43">
        <f>I16+I22+I28+I32</f>
        <v>0</v>
      </c>
      <c r="Q7" s="42">
        <f>N7+O7+P7</f>
        <v>2252.6</v>
      </c>
    </row>
    <row r="8" spans="1:17" s="7" customFormat="1" ht="16.5" customHeight="1" x14ac:dyDescent="0.2">
      <c r="A8" s="70" t="s">
        <v>51</v>
      </c>
      <c r="B8" s="241"/>
      <c r="C8" s="137" t="s">
        <v>26</v>
      </c>
      <c r="D8" s="79" t="s">
        <v>52</v>
      </c>
      <c r="E8" s="137" t="s">
        <v>104</v>
      </c>
      <c r="F8" s="79" t="s">
        <v>85</v>
      </c>
      <c r="G8" s="112">
        <v>5328.1</v>
      </c>
      <c r="H8" s="112">
        <v>0</v>
      </c>
      <c r="I8" s="112">
        <v>0</v>
      </c>
      <c r="J8" s="113">
        <f t="shared" si="3"/>
        <v>5328.1</v>
      </c>
      <c r="K8" s="241"/>
      <c r="M8" s="29" t="s">
        <v>114</v>
      </c>
      <c r="N8" s="42">
        <f>N3+N4+N5+N6+N7</f>
        <v>97153.350000000035</v>
      </c>
      <c r="O8" s="42">
        <f t="shared" ref="O8:P8" si="7">O3+O4+O5+O6+O7</f>
        <v>4118.6000000000004</v>
      </c>
      <c r="P8" s="42">
        <f t="shared" si="7"/>
        <v>4118.6000000000004</v>
      </c>
      <c r="Q8" s="42">
        <f>Q3+Q4+Q5+Q6+Q7</f>
        <v>105390.55000000003</v>
      </c>
    </row>
    <row r="9" spans="1:17" s="7" customFormat="1" ht="18.75" customHeight="1" x14ac:dyDescent="0.2">
      <c r="A9" s="70" t="s">
        <v>70</v>
      </c>
      <c r="B9" s="242"/>
      <c r="C9" s="137" t="s">
        <v>26</v>
      </c>
      <c r="D9" s="79" t="s">
        <v>52</v>
      </c>
      <c r="E9" s="137" t="s">
        <v>104</v>
      </c>
      <c r="F9" s="79" t="s">
        <v>85</v>
      </c>
      <c r="G9" s="112">
        <v>5.4</v>
      </c>
      <c r="H9" s="112">
        <v>0</v>
      </c>
      <c r="I9" s="112">
        <v>0</v>
      </c>
      <c r="J9" s="113">
        <f t="shared" si="3"/>
        <v>5.4</v>
      </c>
      <c r="K9" s="242"/>
    </row>
    <row r="10" spans="1:17" s="7" customFormat="1" ht="18" customHeight="1" x14ac:dyDescent="0.2">
      <c r="A10" s="236" t="s">
        <v>145</v>
      </c>
      <c r="B10" s="237"/>
      <c r="C10" s="237"/>
      <c r="D10" s="237"/>
      <c r="E10" s="237"/>
      <c r="F10" s="238"/>
      <c r="G10" s="113">
        <f>G11+G12+G17+G23+G29+G39+G40+G33+G36+G41</f>
        <v>89070.15</v>
      </c>
      <c r="H10" s="113">
        <f t="shared" ref="H10:I10" si="8">H11+H12+H17+H23+H29+H39+H40+H33+H36+H41</f>
        <v>1890.3</v>
      </c>
      <c r="I10" s="113">
        <f t="shared" si="8"/>
        <v>1890.3</v>
      </c>
      <c r="J10" s="113">
        <f>G10+H10+I10</f>
        <v>92850.75</v>
      </c>
      <c r="K10" s="187"/>
      <c r="L10" s="8"/>
    </row>
    <row r="11" spans="1:17" s="7" customFormat="1" ht="26.25" customHeight="1" x14ac:dyDescent="0.2">
      <c r="A11" s="181" t="s">
        <v>177</v>
      </c>
      <c r="B11" s="240" t="s">
        <v>17</v>
      </c>
      <c r="C11" s="183" t="s">
        <v>26</v>
      </c>
      <c r="D11" s="79" t="s">
        <v>86</v>
      </c>
      <c r="E11" s="137" t="s">
        <v>69</v>
      </c>
      <c r="F11" s="79">
        <v>540</v>
      </c>
      <c r="G11" s="112">
        <v>332.5</v>
      </c>
      <c r="H11" s="112">
        <v>332.5</v>
      </c>
      <c r="I11" s="112">
        <v>332.5</v>
      </c>
      <c r="J11" s="113">
        <f>I11+H11+G11</f>
        <v>997.5</v>
      </c>
      <c r="K11" s="200" t="s">
        <v>213</v>
      </c>
    </row>
    <row r="12" spans="1:17" s="7" customFormat="1" ht="47.25" customHeight="1" x14ac:dyDescent="0.2">
      <c r="A12" s="77" t="s">
        <v>178</v>
      </c>
      <c r="B12" s="241"/>
      <c r="C12" s="137"/>
      <c r="D12" s="79"/>
      <c r="E12" s="82"/>
      <c r="F12" s="83"/>
      <c r="G12" s="113">
        <f>G13+G14+G15+G16</f>
        <v>8519.6</v>
      </c>
      <c r="H12" s="113">
        <f t="shared" ref="H12:I12" si="9">H13+H14+H16</f>
        <v>0</v>
      </c>
      <c r="I12" s="113">
        <f t="shared" si="9"/>
        <v>0</v>
      </c>
      <c r="J12" s="113">
        <f>G12+H12+I12</f>
        <v>8519.6</v>
      </c>
      <c r="K12" s="240" t="s">
        <v>222</v>
      </c>
    </row>
    <row r="13" spans="1:17" s="7" customFormat="1" ht="17.25" customHeight="1" x14ac:dyDescent="0.25">
      <c r="A13" s="70" t="s">
        <v>51</v>
      </c>
      <c r="B13" s="241"/>
      <c r="C13" s="82" t="s">
        <v>26</v>
      </c>
      <c r="D13" s="83" t="s">
        <v>49</v>
      </c>
      <c r="E13" s="82" t="s">
        <v>111</v>
      </c>
      <c r="F13" s="83" t="s">
        <v>71</v>
      </c>
      <c r="G13" s="112">
        <v>8091.2</v>
      </c>
      <c r="H13" s="112">
        <v>0</v>
      </c>
      <c r="I13" s="112">
        <v>0</v>
      </c>
      <c r="J13" s="113">
        <f t="shared" ref="J13:J45" si="10">I13+H13+G13</f>
        <v>8091.2</v>
      </c>
      <c r="K13" s="241"/>
      <c r="L13" s="8"/>
      <c r="M13" s="30"/>
      <c r="N13" s="31"/>
      <c r="O13" s="31"/>
      <c r="P13" s="31"/>
      <c r="Q13" s="31"/>
    </row>
    <row r="14" spans="1:17" s="7" customFormat="1" ht="15.75" customHeight="1" x14ac:dyDescent="0.2">
      <c r="A14" s="188" t="s">
        <v>70</v>
      </c>
      <c r="B14" s="241"/>
      <c r="C14" s="82" t="s">
        <v>26</v>
      </c>
      <c r="D14" s="83" t="s">
        <v>49</v>
      </c>
      <c r="E14" s="82" t="s">
        <v>111</v>
      </c>
      <c r="F14" s="83" t="s">
        <v>71</v>
      </c>
      <c r="G14" s="202">
        <v>7.4</v>
      </c>
      <c r="H14" s="202">
        <v>0</v>
      </c>
      <c r="I14" s="202">
        <v>0</v>
      </c>
      <c r="J14" s="113">
        <f t="shared" si="10"/>
        <v>7.4</v>
      </c>
      <c r="K14" s="241"/>
    </row>
    <row r="15" spans="1:17" s="7" customFormat="1" ht="24.75" customHeight="1" x14ac:dyDescent="0.2">
      <c r="A15" s="119" t="s">
        <v>163</v>
      </c>
      <c r="B15" s="241"/>
      <c r="C15" s="82"/>
      <c r="D15" s="83"/>
      <c r="E15" s="82"/>
      <c r="F15" s="83"/>
      <c r="G15" s="202">
        <v>103.4</v>
      </c>
      <c r="H15" s="202"/>
      <c r="I15" s="202"/>
      <c r="J15" s="113"/>
      <c r="K15" s="241"/>
    </row>
    <row r="16" spans="1:17" s="7" customFormat="1" ht="16.5" customHeight="1" x14ac:dyDescent="0.2">
      <c r="A16" s="70" t="s">
        <v>37</v>
      </c>
      <c r="B16" s="241"/>
      <c r="C16" s="82"/>
      <c r="D16" s="83"/>
      <c r="E16" s="84"/>
      <c r="F16" s="83"/>
      <c r="G16" s="205">
        <f>317.6</f>
        <v>317.60000000000002</v>
      </c>
      <c r="H16" s="112">
        <v>0</v>
      </c>
      <c r="I16" s="112">
        <v>0</v>
      </c>
      <c r="J16" s="113">
        <f t="shared" si="10"/>
        <v>317.60000000000002</v>
      </c>
      <c r="K16" s="242"/>
    </row>
    <row r="17" spans="1:11" s="7" customFormat="1" ht="60.75" customHeight="1" x14ac:dyDescent="0.2">
      <c r="A17" s="72" t="s">
        <v>179</v>
      </c>
      <c r="B17" s="241"/>
      <c r="C17" s="137"/>
      <c r="D17" s="79"/>
      <c r="E17" s="137"/>
      <c r="F17" s="79"/>
      <c r="G17" s="220">
        <f>G18+G19+G20+G21+G22</f>
        <v>2344.8000000000002</v>
      </c>
      <c r="H17" s="113">
        <f>H18+H19+H21+H22</f>
        <v>0</v>
      </c>
      <c r="I17" s="113">
        <f>I18+I19+I21+I22</f>
        <v>0</v>
      </c>
      <c r="J17" s="113">
        <f>J18+J21+J22</f>
        <v>2003.8999999999999</v>
      </c>
      <c r="K17" s="241" t="s">
        <v>185</v>
      </c>
    </row>
    <row r="18" spans="1:11" s="7" customFormat="1" ht="15.75" customHeight="1" x14ac:dyDescent="0.2">
      <c r="A18" s="247" t="s">
        <v>51</v>
      </c>
      <c r="B18" s="241"/>
      <c r="C18" s="90" t="s">
        <v>26</v>
      </c>
      <c r="D18" s="117" t="s">
        <v>86</v>
      </c>
      <c r="E18" s="69" t="s">
        <v>113</v>
      </c>
      <c r="F18" s="117" t="s">
        <v>71</v>
      </c>
      <c r="G18" s="217">
        <f>1610.1+250</f>
        <v>1860.1</v>
      </c>
      <c r="H18" s="112">
        <v>0</v>
      </c>
      <c r="I18" s="112">
        <v>0</v>
      </c>
      <c r="J18" s="113">
        <f t="shared" si="10"/>
        <v>1860.1</v>
      </c>
      <c r="K18" s="241"/>
    </row>
    <row r="19" spans="1:11" s="7" customFormat="1" ht="49.5" customHeight="1" x14ac:dyDescent="0.2">
      <c r="A19" s="248"/>
      <c r="B19" s="240" t="s">
        <v>204</v>
      </c>
      <c r="C19" s="90" t="s">
        <v>205</v>
      </c>
      <c r="D19" s="117" t="s">
        <v>221</v>
      </c>
      <c r="E19" s="69" t="s">
        <v>113</v>
      </c>
      <c r="F19" s="117" t="s">
        <v>207</v>
      </c>
      <c r="G19" s="217">
        <v>340.5</v>
      </c>
      <c r="H19" s="112">
        <v>0</v>
      </c>
      <c r="I19" s="112">
        <v>0</v>
      </c>
      <c r="J19" s="113">
        <f t="shared" si="10"/>
        <v>340.5</v>
      </c>
      <c r="K19" s="241"/>
    </row>
    <row r="20" spans="1:11" s="7" customFormat="1" ht="22.5" customHeight="1" x14ac:dyDescent="0.2">
      <c r="A20" s="203" t="s">
        <v>70</v>
      </c>
      <c r="B20" s="242"/>
      <c r="C20" s="90" t="s">
        <v>205</v>
      </c>
      <c r="D20" s="117" t="s">
        <v>221</v>
      </c>
      <c r="E20" s="69" t="s">
        <v>113</v>
      </c>
      <c r="F20" s="117" t="s">
        <v>207</v>
      </c>
      <c r="G20" s="217">
        <v>0.4</v>
      </c>
      <c r="H20" s="112"/>
      <c r="I20" s="112"/>
      <c r="J20" s="113"/>
      <c r="K20" s="241"/>
    </row>
    <row r="21" spans="1:11" s="7" customFormat="1" ht="24" customHeight="1" x14ac:dyDescent="0.2">
      <c r="A21" s="70" t="s">
        <v>163</v>
      </c>
      <c r="B21" s="240" t="s">
        <v>17</v>
      </c>
      <c r="C21" s="90"/>
      <c r="D21" s="116"/>
      <c r="E21" s="118"/>
      <c r="F21" s="116"/>
      <c r="G21" s="217">
        <f>26.3+2.5</f>
        <v>28.8</v>
      </c>
      <c r="H21" s="112">
        <v>0</v>
      </c>
      <c r="I21" s="112">
        <v>0</v>
      </c>
      <c r="J21" s="113">
        <f t="shared" si="10"/>
        <v>28.8</v>
      </c>
      <c r="K21" s="241"/>
    </row>
    <row r="22" spans="1:11" s="7" customFormat="1" ht="17.25" customHeight="1" x14ac:dyDescent="0.2">
      <c r="A22" s="71" t="s">
        <v>37</v>
      </c>
      <c r="B22" s="241"/>
      <c r="C22" s="82"/>
      <c r="D22" s="83"/>
      <c r="E22" s="82"/>
      <c r="F22" s="83"/>
      <c r="G22" s="217">
        <f>84.5+5.5+25</f>
        <v>115</v>
      </c>
      <c r="H22" s="112">
        <v>0</v>
      </c>
      <c r="I22" s="112">
        <v>0</v>
      </c>
      <c r="J22" s="113">
        <f t="shared" si="10"/>
        <v>115</v>
      </c>
      <c r="K22" s="242"/>
    </row>
    <row r="23" spans="1:11" s="7" customFormat="1" ht="48.75" customHeight="1" x14ac:dyDescent="0.2">
      <c r="A23" s="130" t="s">
        <v>180</v>
      </c>
      <c r="B23" s="241"/>
      <c r="C23" s="137"/>
      <c r="D23" s="79"/>
      <c r="E23" s="137"/>
      <c r="F23" s="79"/>
      <c r="G23" s="113">
        <f>SUM(G24:G28)</f>
        <v>12896.75</v>
      </c>
      <c r="H23" s="113">
        <f>SUM(H24:H28)</f>
        <v>0</v>
      </c>
      <c r="I23" s="113">
        <f>SUM(I24:I28)</f>
        <v>0</v>
      </c>
      <c r="J23" s="113">
        <f>SUM(J24:J28)</f>
        <v>10572.65</v>
      </c>
      <c r="K23" s="240" t="s">
        <v>223</v>
      </c>
    </row>
    <row r="24" spans="1:11" s="7" customFormat="1" ht="15" customHeight="1" x14ac:dyDescent="0.2">
      <c r="A24" s="247" t="s">
        <v>51</v>
      </c>
      <c r="B24" s="241"/>
      <c r="C24" s="83" t="s">
        <v>26</v>
      </c>
      <c r="D24" s="83" t="s">
        <v>86</v>
      </c>
      <c r="E24" s="80" t="s">
        <v>112</v>
      </c>
      <c r="F24" s="83" t="s">
        <v>71</v>
      </c>
      <c r="G24" s="112">
        <v>8391.75</v>
      </c>
      <c r="H24" s="112">
        <v>0</v>
      </c>
      <c r="I24" s="112">
        <v>0</v>
      </c>
      <c r="J24" s="113">
        <f t="shared" si="10"/>
        <v>8391.75</v>
      </c>
      <c r="K24" s="241"/>
    </row>
    <row r="25" spans="1:11" s="7" customFormat="1" ht="21.75" customHeight="1" x14ac:dyDescent="0.2">
      <c r="A25" s="248"/>
      <c r="B25" s="235" t="s">
        <v>204</v>
      </c>
      <c r="C25" s="83" t="s">
        <v>205</v>
      </c>
      <c r="D25" s="83" t="s">
        <v>221</v>
      </c>
      <c r="E25" s="80" t="s">
        <v>112</v>
      </c>
      <c r="F25" s="83" t="s">
        <v>207</v>
      </c>
      <c r="G25" s="112">
        <v>2163.6</v>
      </c>
      <c r="H25" s="112"/>
      <c r="I25" s="112"/>
      <c r="J25" s="113"/>
      <c r="K25" s="241"/>
    </row>
    <row r="26" spans="1:11" s="7" customFormat="1" ht="33" customHeight="1" x14ac:dyDescent="0.2">
      <c r="A26" s="201" t="s">
        <v>70</v>
      </c>
      <c r="B26" s="235"/>
      <c r="C26" s="83" t="s">
        <v>205</v>
      </c>
      <c r="D26" s="83" t="s">
        <v>221</v>
      </c>
      <c r="E26" s="80" t="s">
        <v>112</v>
      </c>
      <c r="F26" s="83" t="s">
        <v>207</v>
      </c>
      <c r="G26" s="112">
        <v>160.5</v>
      </c>
      <c r="H26" s="112"/>
      <c r="I26" s="112"/>
      <c r="J26" s="113"/>
      <c r="K26" s="241"/>
    </row>
    <row r="27" spans="1:11" s="7" customFormat="1" ht="24.75" customHeight="1" x14ac:dyDescent="0.2">
      <c r="A27" s="100" t="s">
        <v>163</v>
      </c>
      <c r="B27" s="240" t="s">
        <v>17</v>
      </c>
      <c r="C27" s="83"/>
      <c r="D27" s="83"/>
      <c r="E27" s="80"/>
      <c r="F27" s="83"/>
      <c r="G27" s="112">
        <v>670.6</v>
      </c>
      <c r="H27" s="112">
        <v>0</v>
      </c>
      <c r="I27" s="112">
        <v>0</v>
      </c>
      <c r="J27" s="113">
        <f t="shared" si="10"/>
        <v>670.6</v>
      </c>
      <c r="K27" s="241"/>
    </row>
    <row r="28" spans="1:11" s="7" customFormat="1" ht="22.5" customHeight="1" x14ac:dyDescent="0.2">
      <c r="A28" s="107" t="s">
        <v>37</v>
      </c>
      <c r="B28" s="241"/>
      <c r="C28" s="82"/>
      <c r="D28" s="83"/>
      <c r="E28" s="82"/>
      <c r="F28" s="83"/>
      <c r="G28" s="112">
        <v>1510.3</v>
      </c>
      <c r="H28" s="112">
        <v>0</v>
      </c>
      <c r="I28" s="112">
        <v>0</v>
      </c>
      <c r="J28" s="113">
        <f t="shared" si="10"/>
        <v>1510.3</v>
      </c>
      <c r="K28" s="242"/>
    </row>
    <row r="29" spans="1:11" s="7" customFormat="1" ht="39" customHeight="1" x14ac:dyDescent="0.2">
      <c r="A29" s="186" t="s">
        <v>181</v>
      </c>
      <c r="B29" s="241"/>
      <c r="C29" s="82"/>
      <c r="D29" s="83"/>
      <c r="E29" s="82"/>
      <c r="F29" s="83"/>
      <c r="G29" s="217">
        <f>G30+G31+G32</f>
        <v>4832.5</v>
      </c>
      <c r="H29" s="112">
        <f t="shared" ref="H29:I29" si="11">H30+H31+H32</f>
        <v>0</v>
      </c>
      <c r="I29" s="112">
        <f t="shared" si="11"/>
        <v>0</v>
      </c>
      <c r="J29" s="113">
        <f>G29+H29+I29</f>
        <v>4832.5</v>
      </c>
      <c r="K29" s="240" t="s">
        <v>186</v>
      </c>
    </row>
    <row r="30" spans="1:11" s="7" customFormat="1" ht="19.5" customHeight="1" x14ac:dyDescent="0.2">
      <c r="A30" s="119" t="s">
        <v>51</v>
      </c>
      <c r="B30" s="241"/>
      <c r="C30" s="82" t="s">
        <v>26</v>
      </c>
      <c r="D30" s="83" t="s">
        <v>49</v>
      </c>
      <c r="E30" s="82" t="s">
        <v>168</v>
      </c>
      <c r="F30" s="83" t="s">
        <v>71</v>
      </c>
      <c r="G30" s="217">
        <v>4361.6000000000004</v>
      </c>
      <c r="H30" s="112">
        <v>0</v>
      </c>
      <c r="I30" s="112">
        <v>0</v>
      </c>
      <c r="J30" s="112">
        <f t="shared" ref="J30:J41" si="12">G30+H30+I30</f>
        <v>4361.6000000000004</v>
      </c>
      <c r="K30" s="241"/>
    </row>
    <row r="31" spans="1:11" s="7" customFormat="1" ht="25.5" customHeight="1" x14ac:dyDescent="0.2">
      <c r="A31" s="119" t="s">
        <v>163</v>
      </c>
      <c r="B31" s="241"/>
      <c r="C31" s="82"/>
      <c r="D31" s="83"/>
      <c r="E31" s="82"/>
      <c r="F31" s="83"/>
      <c r="G31" s="217">
        <v>161.19999999999999</v>
      </c>
      <c r="H31" s="112">
        <v>0</v>
      </c>
      <c r="I31" s="112">
        <v>0</v>
      </c>
      <c r="J31" s="112">
        <f t="shared" si="12"/>
        <v>161.19999999999999</v>
      </c>
      <c r="K31" s="241"/>
    </row>
    <row r="32" spans="1:11" s="7" customFormat="1" ht="16.5" customHeight="1" x14ac:dyDescent="0.2">
      <c r="A32" s="119" t="s">
        <v>37</v>
      </c>
      <c r="B32" s="241"/>
      <c r="C32" s="82"/>
      <c r="D32" s="83"/>
      <c r="E32" s="82"/>
      <c r="F32" s="83"/>
      <c r="G32" s="217">
        <v>309.7</v>
      </c>
      <c r="H32" s="112">
        <v>0</v>
      </c>
      <c r="I32" s="112">
        <v>0</v>
      </c>
      <c r="J32" s="112">
        <f t="shared" si="12"/>
        <v>309.7</v>
      </c>
      <c r="K32" s="242"/>
    </row>
    <row r="33" spans="1:12" s="7" customFormat="1" ht="60.75" customHeight="1" x14ac:dyDescent="0.2">
      <c r="A33" s="167" t="s">
        <v>216</v>
      </c>
      <c r="B33" s="241"/>
      <c r="C33" s="174"/>
      <c r="D33" s="79"/>
      <c r="E33" s="174"/>
      <c r="F33" s="79"/>
      <c r="G33" s="112">
        <f>G34+G35</f>
        <v>10000</v>
      </c>
      <c r="H33" s="112">
        <f t="shared" ref="H33:I33" si="13">H34+H35</f>
        <v>0</v>
      </c>
      <c r="I33" s="112">
        <f t="shared" si="13"/>
        <v>0</v>
      </c>
      <c r="J33" s="112">
        <f t="shared" si="12"/>
        <v>10000</v>
      </c>
      <c r="K33" s="235" t="s">
        <v>226</v>
      </c>
    </row>
    <row r="34" spans="1:12" s="179" customFormat="1" ht="18.75" customHeight="1" x14ac:dyDescent="0.2">
      <c r="A34" s="177" t="s">
        <v>51</v>
      </c>
      <c r="B34" s="241"/>
      <c r="C34" s="82" t="s">
        <v>26</v>
      </c>
      <c r="D34" s="83" t="s">
        <v>49</v>
      </c>
      <c r="E34" s="82" t="s">
        <v>211</v>
      </c>
      <c r="F34" s="83" t="s">
        <v>85</v>
      </c>
      <c r="G34" s="206">
        <v>9885</v>
      </c>
      <c r="H34" s="178">
        <v>0</v>
      </c>
      <c r="I34" s="178">
        <v>0</v>
      </c>
      <c r="J34" s="178">
        <f t="shared" si="12"/>
        <v>9885</v>
      </c>
      <c r="K34" s="235"/>
    </row>
    <row r="35" spans="1:12" s="179" customFormat="1" ht="24.75" customHeight="1" x14ac:dyDescent="0.2">
      <c r="A35" s="177" t="s">
        <v>163</v>
      </c>
      <c r="B35" s="241"/>
      <c r="C35" s="82" t="s">
        <v>26</v>
      </c>
      <c r="D35" s="83" t="s">
        <v>49</v>
      </c>
      <c r="E35" s="82" t="s">
        <v>211</v>
      </c>
      <c r="F35" s="83" t="s">
        <v>85</v>
      </c>
      <c r="G35" s="206">
        <v>115</v>
      </c>
      <c r="H35" s="178">
        <v>0</v>
      </c>
      <c r="I35" s="178">
        <v>0</v>
      </c>
      <c r="J35" s="178">
        <f t="shared" si="12"/>
        <v>115</v>
      </c>
      <c r="K35" s="235"/>
    </row>
    <row r="36" spans="1:12" s="179" customFormat="1" ht="28.5" customHeight="1" x14ac:dyDescent="0.2">
      <c r="A36" s="176" t="s">
        <v>217</v>
      </c>
      <c r="B36" s="241"/>
      <c r="C36" s="82"/>
      <c r="D36" s="83"/>
      <c r="E36" s="82"/>
      <c r="F36" s="83"/>
      <c r="G36" s="112">
        <f>G37+G38</f>
        <v>48287</v>
      </c>
      <c r="H36" s="112">
        <f t="shared" ref="H36:I36" si="14">H37+H38</f>
        <v>0</v>
      </c>
      <c r="I36" s="112">
        <f t="shared" si="14"/>
        <v>0</v>
      </c>
      <c r="J36" s="112">
        <f t="shared" si="12"/>
        <v>48287</v>
      </c>
      <c r="K36" s="249" t="s">
        <v>226</v>
      </c>
    </row>
    <row r="37" spans="1:12" s="179" customFormat="1" ht="19.5" customHeight="1" x14ac:dyDescent="0.2">
      <c r="A37" s="177" t="s">
        <v>51</v>
      </c>
      <c r="B37" s="241"/>
      <c r="C37" s="82" t="s">
        <v>26</v>
      </c>
      <c r="D37" s="83" t="s">
        <v>49</v>
      </c>
      <c r="E37" s="82" t="s">
        <v>218</v>
      </c>
      <c r="F37" s="83" t="s">
        <v>85</v>
      </c>
      <c r="G37" s="178">
        <v>47794.400000000001</v>
      </c>
      <c r="H37" s="178">
        <v>0</v>
      </c>
      <c r="I37" s="178">
        <v>0</v>
      </c>
      <c r="J37" s="178">
        <f t="shared" si="12"/>
        <v>47794.400000000001</v>
      </c>
      <c r="K37" s="249"/>
    </row>
    <row r="38" spans="1:12" s="179" customFormat="1" ht="24.75" customHeight="1" x14ac:dyDescent="0.2">
      <c r="A38" s="177" t="s">
        <v>163</v>
      </c>
      <c r="B38" s="241"/>
      <c r="C38" s="82" t="s">
        <v>26</v>
      </c>
      <c r="D38" s="83" t="s">
        <v>49</v>
      </c>
      <c r="E38" s="82" t="s">
        <v>218</v>
      </c>
      <c r="F38" s="83" t="s">
        <v>85</v>
      </c>
      <c r="G38" s="178">
        <v>492.6</v>
      </c>
      <c r="H38" s="178">
        <v>0</v>
      </c>
      <c r="I38" s="178">
        <v>0</v>
      </c>
      <c r="J38" s="178">
        <f t="shared" si="12"/>
        <v>492.6</v>
      </c>
      <c r="K38" s="250"/>
    </row>
    <row r="39" spans="1:12" s="19" customFormat="1" ht="40.5" customHeight="1" x14ac:dyDescent="0.2">
      <c r="A39" s="251" t="s">
        <v>203</v>
      </c>
      <c r="B39" s="242"/>
      <c r="C39" s="82" t="s">
        <v>26</v>
      </c>
      <c r="D39" s="83" t="s">
        <v>49</v>
      </c>
      <c r="E39" s="82" t="s">
        <v>206</v>
      </c>
      <c r="F39" s="83" t="s">
        <v>225</v>
      </c>
      <c r="G39" s="112">
        <f>357.9+623.4</f>
        <v>981.3</v>
      </c>
      <c r="H39" s="112">
        <v>981.3</v>
      </c>
      <c r="I39" s="112">
        <v>981.3</v>
      </c>
      <c r="J39" s="112">
        <f t="shared" si="12"/>
        <v>2943.8999999999996</v>
      </c>
      <c r="K39" s="240" t="s">
        <v>224</v>
      </c>
    </row>
    <row r="40" spans="1:12" s="7" customFormat="1" ht="51.75" customHeight="1" x14ac:dyDescent="0.2">
      <c r="A40" s="252"/>
      <c r="B40" s="159" t="s">
        <v>204</v>
      </c>
      <c r="C40" s="82" t="s">
        <v>205</v>
      </c>
      <c r="D40" s="83" t="s">
        <v>49</v>
      </c>
      <c r="E40" s="82" t="s">
        <v>206</v>
      </c>
      <c r="F40" s="83" t="s">
        <v>207</v>
      </c>
      <c r="G40" s="112">
        <v>576.5</v>
      </c>
      <c r="H40" s="112">
        <v>576.5</v>
      </c>
      <c r="I40" s="112">
        <v>576.5</v>
      </c>
      <c r="J40" s="112">
        <f t="shared" si="12"/>
        <v>1729.5</v>
      </c>
      <c r="K40" s="242"/>
    </row>
    <row r="41" spans="1:12" s="7" customFormat="1" ht="65.25" customHeight="1" x14ac:dyDescent="0.2">
      <c r="A41" s="212" t="s">
        <v>227</v>
      </c>
      <c r="B41" s="211" t="s">
        <v>17</v>
      </c>
      <c r="C41" s="82" t="s">
        <v>26</v>
      </c>
      <c r="D41" s="83" t="s">
        <v>49</v>
      </c>
      <c r="E41" s="82" t="s">
        <v>228</v>
      </c>
      <c r="F41" s="83" t="s">
        <v>71</v>
      </c>
      <c r="G41" s="112">
        <v>299.2</v>
      </c>
      <c r="H41" s="112">
        <v>0</v>
      </c>
      <c r="I41" s="112">
        <v>0</v>
      </c>
      <c r="J41" s="112">
        <f t="shared" si="12"/>
        <v>299.2</v>
      </c>
      <c r="K41" s="211"/>
    </row>
    <row r="42" spans="1:12" s="34" customFormat="1" ht="15.75" customHeight="1" x14ac:dyDescent="0.2">
      <c r="A42" s="246" t="s">
        <v>170</v>
      </c>
      <c r="B42" s="246"/>
      <c r="C42" s="246"/>
      <c r="D42" s="246"/>
      <c r="E42" s="246"/>
      <c r="F42" s="246"/>
      <c r="G42" s="189">
        <f>G43+G44+G45</f>
        <v>2625.4</v>
      </c>
      <c r="H42" s="189">
        <f t="shared" ref="H42:I42" si="15">H43+H44+H45</f>
        <v>2228.3000000000002</v>
      </c>
      <c r="I42" s="189">
        <f t="shared" si="15"/>
        <v>2228.3000000000002</v>
      </c>
      <c r="J42" s="189">
        <f t="shared" ref="J42" si="16">J43+J44</f>
        <v>6684.9000000000005</v>
      </c>
      <c r="K42" s="207"/>
    </row>
    <row r="43" spans="1:12" s="7" customFormat="1" ht="50.25" customHeight="1" x14ac:dyDescent="0.2">
      <c r="A43" s="168" t="s">
        <v>182</v>
      </c>
      <c r="B43" s="240" t="s">
        <v>17</v>
      </c>
      <c r="C43" s="174" t="s">
        <v>26</v>
      </c>
      <c r="D43" s="79">
        <v>1001</v>
      </c>
      <c r="E43" s="80" t="s">
        <v>67</v>
      </c>
      <c r="F43" s="79">
        <v>310</v>
      </c>
      <c r="G43" s="114">
        <v>2178.3000000000002</v>
      </c>
      <c r="H43" s="114">
        <v>2178.3000000000002</v>
      </c>
      <c r="I43" s="114">
        <v>2178.3000000000002</v>
      </c>
      <c r="J43" s="113">
        <f t="shared" si="10"/>
        <v>6534.9000000000005</v>
      </c>
      <c r="K43" s="180" t="s">
        <v>184</v>
      </c>
    </row>
    <row r="44" spans="1:12" s="7" customFormat="1" ht="73.5" customHeight="1" x14ac:dyDescent="0.2">
      <c r="A44" s="168" t="s">
        <v>183</v>
      </c>
      <c r="B44" s="241"/>
      <c r="C44" s="86" t="s">
        <v>26</v>
      </c>
      <c r="D44" s="87" t="s">
        <v>83</v>
      </c>
      <c r="E44" s="80" t="s">
        <v>158</v>
      </c>
      <c r="F44" s="87" t="s">
        <v>84</v>
      </c>
      <c r="G44" s="115">
        <v>50</v>
      </c>
      <c r="H44" s="115">
        <v>50</v>
      </c>
      <c r="I44" s="115">
        <v>50</v>
      </c>
      <c r="J44" s="113">
        <f t="shared" si="10"/>
        <v>150</v>
      </c>
      <c r="K44" s="180" t="s">
        <v>146</v>
      </c>
    </row>
    <row r="45" spans="1:12" s="7" customFormat="1" ht="65.25" customHeight="1" x14ac:dyDescent="0.2">
      <c r="A45" s="213" t="s">
        <v>229</v>
      </c>
      <c r="B45" s="242"/>
      <c r="C45" s="86" t="s">
        <v>26</v>
      </c>
      <c r="D45" s="87" t="s">
        <v>230</v>
      </c>
      <c r="E45" s="80" t="s">
        <v>231</v>
      </c>
      <c r="F45" s="87" t="s">
        <v>85</v>
      </c>
      <c r="G45" s="115">
        <v>397.1</v>
      </c>
      <c r="H45" s="115">
        <v>0</v>
      </c>
      <c r="I45" s="115">
        <v>0</v>
      </c>
      <c r="J45" s="113">
        <f t="shared" si="10"/>
        <v>397.1</v>
      </c>
      <c r="K45" s="219" t="s">
        <v>232</v>
      </c>
    </row>
    <row r="46" spans="1:12" s="7" customFormat="1" ht="16.5" customHeight="1" x14ac:dyDescent="0.2">
      <c r="A46" s="123" t="s">
        <v>46</v>
      </c>
      <c r="B46" s="120"/>
      <c r="C46" s="128"/>
      <c r="D46" s="124"/>
      <c r="E46" s="128"/>
      <c r="F46" s="124"/>
      <c r="G46" s="112">
        <f>G47+G48+G49+G50</f>
        <v>97153.35000000002</v>
      </c>
      <c r="H46" s="112">
        <f t="shared" ref="H46:I46" si="17">H47+H48+H49+H50</f>
        <v>4118.6000000000004</v>
      </c>
      <c r="I46" s="112">
        <f t="shared" si="17"/>
        <v>4118.6000000000004</v>
      </c>
      <c r="J46" s="113">
        <f>I46+H46+G46</f>
        <v>105390.55000000002</v>
      </c>
      <c r="K46" s="76"/>
      <c r="L46" s="8"/>
    </row>
    <row r="47" spans="1:12" s="7" customFormat="1" ht="35.25" customHeight="1" x14ac:dyDescent="0.2">
      <c r="A47" s="122" t="s">
        <v>55</v>
      </c>
      <c r="B47" s="120" t="s">
        <v>17</v>
      </c>
      <c r="C47" s="126" t="s">
        <v>26</v>
      </c>
      <c r="D47" s="124"/>
      <c r="E47" s="128"/>
      <c r="F47" s="124"/>
      <c r="G47" s="112">
        <f>G5+G8+G9+G11+G13+G14+G18+G24+G30+G34+G37+G39+G43+G44+G35+G38+G41+G45</f>
        <v>90695.250000000015</v>
      </c>
      <c r="H47" s="112">
        <f t="shared" ref="H47:I47" si="18">H5+H8+H9+H11+H13+H14+H18+H24+H30+H34+H37+H39+H43+H44+H35+H38+H41+H45</f>
        <v>3542.1000000000004</v>
      </c>
      <c r="I47" s="112">
        <f t="shared" si="18"/>
        <v>3542.1000000000004</v>
      </c>
      <c r="J47" s="113">
        <f>I47+H47+G47</f>
        <v>97779.450000000012</v>
      </c>
      <c r="K47" s="76"/>
    </row>
    <row r="48" spans="1:12" s="7" customFormat="1" ht="53.25" customHeight="1" x14ac:dyDescent="0.2">
      <c r="A48" s="155" t="s">
        <v>63</v>
      </c>
      <c r="B48" s="154" t="s">
        <v>204</v>
      </c>
      <c r="C48" s="158" t="s">
        <v>205</v>
      </c>
      <c r="D48" s="156"/>
      <c r="E48" s="157"/>
      <c r="F48" s="156"/>
      <c r="G48" s="112">
        <f>G40+G19+G25+G26+G20</f>
        <v>3241.5</v>
      </c>
      <c r="H48" s="112">
        <f t="shared" ref="H48:I48" si="19">H40+H19+H25+H26+H20</f>
        <v>576.5</v>
      </c>
      <c r="I48" s="112">
        <f t="shared" si="19"/>
        <v>576.5</v>
      </c>
      <c r="J48" s="113">
        <f>I48+H48+G48</f>
        <v>4394.5</v>
      </c>
      <c r="K48" s="76"/>
    </row>
    <row r="49" spans="1:11" s="7" customFormat="1" ht="17.25" customHeight="1" x14ac:dyDescent="0.2">
      <c r="A49" s="122" t="s">
        <v>105</v>
      </c>
      <c r="B49" s="120"/>
      <c r="C49" s="126"/>
      <c r="D49" s="124"/>
      <c r="E49" s="128"/>
      <c r="F49" s="124"/>
      <c r="G49" s="112">
        <f>G27+G21+G31+G15</f>
        <v>963.99999999999989</v>
      </c>
      <c r="H49" s="112">
        <f t="shared" ref="H49:I49" si="20">H27+H21+H31+H15</f>
        <v>0</v>
      </c>
      <c r="I49" s="112">
        <f t="shared" si="20"/>
        <v>0</v>
      </c>
      <c r="J49" s="113">
        <f>I49+H49+G49</f>
        <v>963.99999999999989</v>
      </c>
      <c r="K49" s="76"/>
    </row>
    <row r="50" spans="1:11" s="7" customFormat="1" x14ac:dyDescent="0.2">
      <c r="A50" s="122" t="s">
        <v>37</v>
      </c>
      <c r="B50" s="120"/>
      <c r="C50" s="128"/>
      <c r="D50" s="124"/>
      <c r="E50" s="128"/>
      <c r="F50" s="124"/>
      <c r="G50" s="112">
        <f>G16+G22+G28+G32</f>
        <v>2252.6</v>
      </c>
      <c r="H50" s="112">
        <f t="shared" ref="H50:I50" si="21">H16+H22+H28+H32</f>
        <v>0</v>
      </c>
      <c r="I50" s="112">
        <f t="shared" si="21"/>
        <v>0</v>
      </c>
      <c r="J50" s="113">
        <f t="shared" ref="J50" si="22">I50+H50+G50</f>
        <v>2252.6</v>
      </c>
      <c r="K50" s="76"/>
    </row>
    <row r="51" spans="1:11" s="7" customFormat="1" x14ac:dyDescent="0.2">
      <c r="G51" s="23"/>
      <c r="H51" s="23"/>
      <c r="I51" s="23"/>
      <c r="J51" s="23"/>
    </row>
    <row r="52" spans="1:11" s="7" customFormat="1" x14ac:dyDescent="0.2">
      <c r="G52" s="24"/>
      <c r="H52" s="24"/>
      <c r="I52" s="24"/>
      <c r="J52" s="24"/>
    </row>
    <row r="53" spans="1:11" x14ac:dyDescent="0.2">
      <c r="G53" s="24"/>
    </row>
    <row r="56" spans="1:11" x14ac:dyDescent="0.2">
      <c r="G56" s="24"/>
    </row>
  </sheetData>
  <mergeCells count="36">
    <mergeCell ref="J5:J6"/>
    <mergeCell ref="C1:F1"/>
    <mergeCell ref="A4:F4"/>
    <mergeCell ref="B5:B9"/>
    <mergeCell ref="A3:F3"/>
    <mergeCell ref="A5:A6"/>
    <mergeCell ref="C5:C6"/>
    <mergeCell ref="D5:D6"/>
    <mergeCell ref="E5:E6"/>
    <mergeCell ref="B43:B45"/>
    <mergeCell ref="A10:F10"/>
    <mergeCell ref="A1:A2"/>
    <mergeCell ref="B1:B2"/>
    <mergeCell ref="K17:K22"/>
    <mergeCell ref="A18:A19"/>
    <mergeCell ref="B11:B18"/>
    <mergeCell ref="K12:K16"/>
    <mergeCell ref="B19:B20"/>
    <mergeCell ref="G1:J1"/>
    <mergeCell ref="K1:K2"/>
    <mergeCell ref="K4:K9"/>
    <mergeCell ref="F5:F6"/>
    <mergeCell ref="G5:G6"/>
    <mergeCell ref="H5:H6"/>
    <mergeCell ref="I5:I6"/>
    <mergeCell ref="K39:K40"/>
    <mergeCell ref="K23:K28"/>
    <mergeCell ref="K29:K32"/>
    <mergeCell ref="A42:F42"/>
    <mergeCell ref="A24:A25"/>
    <mergeCell ref="B21:B24"/>
    <mergeCell ref="B25:B26"/>
    <mergeCell ref="B27:B39"/>
    <mergeCell ref="K33:K35"/>
    <mergeCell ref="K36:K38"/>
    <mergeCell ref="A39:A40"/>
  </mergeCells>
  <pageMargins left="0" right="0" top="0" bottom="0" header="0.31496062992125984" footer="0.31496062992125984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24"/>
  <sheetViews>
    <sheetView zoomScaleNormal="100" workbookViewId="0">
      <selection activeCell="M2" sqref="M2"/>
    </sheetView>
  </sheetViews>
  <sheetFormatPr defaultRowHeight="12.75" x14ac:dyDescent="0.2"/>
  <cols>
    <col min="1" max="1" width="32.7109375" customWidth="1"/>
    <col min="2" max="2" width="13.28515625" customWidth="1"/>
    <col min="3" max="3" width="7" customWidth="1"/>
    <col min="4" max="4" width="6.7109375" customWidth="1"/>
    <col min="5" max="5" width="11.85546875" customWidth="1"/>
    <col min="6" max="6" width="6.140625" customWidth="1"/>
    <col min="7" max="7" width="9.140625" style="25"/>
    <col min="8" max="8" width="8.7109375" style="25" customWidth="1"/>
    <col min="9" max="9" width="8.28515625" style="25" customWidth="1"/>
    <col min="10" max="10" width="10" style="25" customWidth="1"/>
    <col min="11" max="11" width="18.42578125" style="25" customWidth="1"/>
    <col min="13" max="13" width="11.42578125" customWidth="1"/>
    <col min="15" max="15" width="10" customWidth="1"/>
  </cols>
  <sheetData>
    <row r="1" spans="1:18" ht="21" customHeight="1" x14ac:dyDescent="0.2">
      <c r="A1" s="235" t="s">
        <v>40</v>
      </c>
      <c r="B1" s="235" t="s">
        <v>41</v>
      </c>
      <c r="C1" s="235" t="s">
        <v>2</v>
      </c>
      <c r="D1" s="235"/>
      <c r="E1" s="235"/>
      <c r="F1" s="235"/>
      <c r="G1" s="235" t="s">
        <v>42</v>
      </c>
      <c r="H1" s="235"/>
      <c r="I1" s="235"/>
      <c r="J1" s="235"/>
      <c r="K1" s="235" t="s">
        <v>66</v>
      </c>
    </row>
    <row r="2" spans="1:18" ht="30.75" customHeight="1" x14ac:dyDescent="0.2">
      <c r="A2" s="235"/>
      <c r="B2" s="235"/>
      <c r="C2" s="61" t="s">
        <v>3</v>
      </c>
      <c r="D2" s="61" t="s">
        <v>4</v>
      </c>
      <c r="E2" s="61" t="s">
        <v>5</v>
      </c>
      <c r="F2" s="61" t="s">
        <v>6</v>
      </c>
      <c r="G2" s="154" t="s">
        <v>123</v>
      </c>
      <c r="H2" s="154" t="s">
        <v>140</v>
      </c>
      <c r="I2" s="154" t="s">
        <v>169</v>
      </c>
      <c r="J2" s="154" t="s">
        <v>50</v>
      </c>
      <c r="K2" s="235"/>
      <c r="M2" s="39"/>
      <c r="N2" s="40">
        <v>2023</v>
      </c>
      <c r="O2" s="40">
        <v>2024</v>
      </c>
      <c r="P2" s="40">
        <v>2025</v>
      </c>
      <c r="Q2" s="41" t="s">
        <v>114</v>
      </c>
    </row>
    <row r="3" spans="1:18" s="7" customFormat="1" ht="24" customHeight="1" x14ac:dyDescent="0.2">
      <c r="A3" s="269" t="s">
        <v>147</v>
      </c>
      <c r="B3" s="269"/>
      <c r="C3" s="269"/>
      <c r="D3" s="269"/>
      <c r="E3" s="269"/>
      <c r="F3" s="269"/>
      <c r="G3" s="189">
        <f>G4</f>
        <v>9489</v>
      </c>
      <c r="H3" s="189">
        <f>H4</f>
        <v>9491.5999999999985</v>
      </c>
      <c r="I3" s="189">
        <f>I4</f>
        <v>9648.3999999999978</v>
      </c>
      <c r="J3" s="189">
        <f>J4</f>
        <v>28628.999999999996</v>
      </c>
      <c r="K3" s="185"/>
      <c r="M3" s="39" t="s">
        <v>115</v>
      </c>
      <c r="N3" s="43">
        <f>G14+G20</f>
        <v>4060.2000000000003</v>
      </c>
      <c r="O3" s="43">
        <f t="shared" ref="O3:P3" si="0">H14+H20</f>
        <v>4298.7</v>
      </c>
      <c r="P3" s="43">
        <f t="shared" si="0"/>
        <v>4455.5</v>
      </c>
      <c r="Q3" s="42">
        <f>N3+O3+P3</f>
        <v>12814.4</v>
      </c>
      <c r="R3" s="8"/>
    </row>
    <row r="4" spans="1:18" s="7" customFormat="1" ht="24" customHeight="1" x14ac:dyDescent="0.2">
      <c r="A4" s="269" t="s">
        <v>148</v>
      </c>
      <c r="B4" s="269"/>
      <c r="C4" s="269"/>
      <c r="D4" s="269"/>
      <c r="E4" s="269"/>
      <c r="F4" s="269"/>
      <c r="G4" s="189">
        <f>G5+G8+G11+G14+G15+G18+G19+G20+G21</f>
        <v>9489</v>
      </c>
      <c r="H4" s="189">
        <f t="shared" ref="H4:I4" si="1">H5+H8+H11+H14+H15+H18+H19+H20+H21</f>
        <v>9491.5999999999985</v>
      </c>
      <c r="I4" s="189">
        <f t="shared" si="1"/>
        <v>9648.3999999999978</v>
      </c>
      <c r="J4" s="189">
        <f>G4+H4+I4</f>
        <v>28628.999999999996</v>
      </c>
      <c r="K4" s="185"/>
      <c r="M4" s="39" t="s">
        <v>88</v>
      </c>
      <c r="N4" s="43">
        <f>G5+G8+G11+G15+G18+G19+G21</f>
        <v>5428.8</v>
      </c>
      <c r="O4" s="43">
        <f t="shared" ref="O4:P4" si="2">H5+H8+H11+H15+H18+H19+H21</f>
        <v>5192.9000000000005</v>
      </c>
      <c r="P4" s="43">
        <f t="shared" si="2"/>
        <v>5192.9000000000005</v>
      </c>
      <c r="Q4" s="42">
        <f t="shared" ref="Q4:Q7" si="3">N4+O4+P4</f>
        <v>15814.600000000002</v>
      </c>
      <c r="R4" s="8"/>
    </row>
    <row r="5" spans="1:18" s="7" customFormat="1" ht="28.5" customHeight="1" x14ac:dyDescent="0.2">
      <c r="A5" s="270" t="s">
        <v>187</v>
      </c>
      <c r="B5" s="273" t="s">
        <v>17</v>
      </c>
      <c r="C5" s="88"/>
      <c r="D5" s="88"/>
      <c r="E5" s="88"/>
      <c r="F5" s="88"/>
      <c r="G5" s="189">
        <f>G6+G7</f>
        <v>983.8</v>
      </c>
      <c r="H5" s="189">
        <f>H6+H7</f>
        <v>955.4</v>
      </c>
      <c r="I5" s="189">
        <f>I6+I7</f>
        <v>955.4</v>
      </c>
      <c r="J5" s="189">
        <f t="shared" ref="J5:J14" si="4">I5+H5+G5</f>
        <v>2894.6</v>
      </c>
      <c r="K5" s="273" t="s">
        <v>155</v>
      </c>
      <c r="M5" s="39" t="s">
        <v>89</v>
      </c>
      <c r="N5" s="43">
        <v>0</v>
      </c>
      <c r="O5" s="43">
        <v>0</v>
      </c>
      <c r="P5" s="43">
        <v>0</v>
      </c>
      <c r="Q5" s="42">
        <f t="shared" si="3"/>
        <v>0</v>
      </c>
    </row>
    <row r="6" spans="1:18" s="7" customFormat="1" ht="29.25" customHeight="1" x14ac:dyDescent="0.2">
      <c r="A6" s="271"/>
      <c r="B6" s="274"/>
      <c r="C6" s="89" t="s">
        <v>26</v>
      </c>
      <c r="D6" s="89" t="s">
        <v>57</v>
      </c>
      <c r="E6" s="90" t="s">
        <v>75</v>
      </c>
      <c r="F6" s="89" t="s">
        <v>107</v>
      </c>
      <c r="G6" s="214">
        <v>930</v>
      </c>
      <c r="H6" s="192">
        <v>901.6</v>
      </c>
      <c r="I6" s="192">
        <v>901.6</v>
      </c>
      <c r="J6" s="192">
        <f t="shared" si="4"/>
        <v>2733.2</v>
      </c>
      <c r="K6" s="274"/>
      <c r="M6" s="39" t="s">
        <v>116</v>
      </c>
      <c r="N6" s="43">
        <v>0</v>
      </c>
      <c r="O6" s="43">
        <v>0</v>
      </c>
      <c r="P6" s="43">
        <v>0</v>
      </c>
      <c r="Q6" s="42">
        <f t="shared" si="3"/>
        <v>0</v>
      </c>
    </row>
    <row r="7" spans="1:18" s="7" customFormat="1" ht="27" customHeight="1" x14ac:dyDescent="0.2">
      <c r="A7" s="272"/>
      <c r="B7" s="274"/>
      <c r="C7" s="89" t="s">
        <v>26</v>
      </c>
      <c r="D7" s="89" t="s">
        <v>57</v>
      </c>
      <c r="E7" s="90" t="s">
        <v>75</v>
      </c>
      <c r="F7" s="89">
        <v>240</v>
      </c>
      <c r="G7" s="192">
        <v>53.8</v>
      </c>
      <c r="H7" s="192">
        <v>53.8</v>
      </c>
      <c r="I7" s="192">
        <v>53.8</v>
      </c>
      <c r="J7" s="192">
        <f t="shared" si="4"/>
        <v>161.39999999999998</v>
      </c>
      <c r="K7" s="274"/>
      <c r="M7" s="39" t="s">
        <v>117</v>
      </c>
      <c r="N7" s="43">
        <v>0</v>
      </c>
      <c r="O7" s="43">
        <v>0</v>
      </c>
      <c r="P7" s="43">
        <v>0</v>
      </c>
      <c r="Q7" s="42">
        <f t="shared" si="3"/>
        <v>0</v>
      </c>
    </row>
    <row r="8" spans="1:18" s="7" customFormat="1" ht="84.75" customHeight="1" x14ac:dyDescent="0.2">
      <c r="A8" s="168" t="s">
        <v>188</v>
      </c>
      <c r="B8" s="274"/>
      <c r="C8" s="92"/>
      <c r="D8" s="92"/>
      <c r="E8" s="92"/>
      <c r="F8" s="92"/>
      <c r="G8" s="189">
        <f>G9+G10</f>
        <v>67</v>
      </c>
      <c r="H8" s="189">
        <f>H9+H10</f>
        <v>65.3</v>
      </c>
      <c r="I8" s="189">
        <f>I9+I10</f>
        <v>65.3</v>
      </c>
      <c r="J8" s="189">
        <f>I8+H8+G8</f>
        <v>197.6</v>
      </c>
      <c r="K8" s="274"/>
      <c r="M8" s="29" t="s">
        <v>114</v>
      </c>
      <c r="N8" s="42">
        <f>N3+N4+N5+N6+N7</f>
        <v>9489</v>
      </c>
      <c r="O8" s="42">
        <f t="shared" ref="O8:Q8" si="5">O3+O4+O5+O6+O7</f>
        <v>9491.6</v>
      </c>
      <c r="P8" s="42">
        <f t="shared" si="5"/>
        <v>9648.4000000000015</v>
      </c>
      <c r="Q8" s="42">
        <f t="shared" si="5"/>
        <v>28629</v>
      </c>
    </row>
    <row r="9" spans="1:18" s="7" customFormat="1" ht="24.75" customHeight="1" x14ac:dyDescent="0.2">
      <c r="A9" s="91" t="s">
        <v>53</v>
      </c>
      <c r="B9" s="274"/>
      <c r="C9" s="89" t="s">
        <v>26</v>
      </c>
      <c r="D9" s="89" t="s">
        <v>57</v>
      </c>
      <c r="E9" s="90" t="s">
        <v>76</v>
      </c>
      <c r="F9" s="90">
        <v>120</v>
      </c>
      <c r="G9" s="214">
        <v>64.8</v>
      </c>
      <c r="H9" s="192">
        <v>63.1</v>
      </c>
      <c r="I9" s="192">
        <v>63.1</v>
      </c>
      <c r="J9" s="192">
        <f t="shared" si="4"/>
        <v>191</v>
      </c>
      <c r="K9" s="274"/>
    </row>
    <row r="10" spans="1:18" s="7" customFormat="1" ht="36" x14ac:dyDescent="0.2">
      <c r="A10" s="91" t="s">
        <v>54</v>
      </c>
      <c r="B10" s="274"/>
      <c r="C10" s="89" t="s">
        <v>26</v>
      </c>
      <c r="D10" s="89" t="s">
        <v>57</v>
      </c>
      <c r="E10" s="90" t="s">
        <v>76</v>
      </c>
      <c r="F10" s="89">
        <v>240</v>
      </c>
      <c r="G10" s="192">
        <v>2.2000000000000002</v>
      </c>
      <c r="H10" s="192">
        <v>2.2000000000000002</v>
      </c>
      <c r="I10" s="192">
        <v>2.2000000000000002</v>
      </c>
      <c r="J10" s="192">
        <f t="shared" si="4"/>
        <v>6.6000000000000005</v>
      </c>
      <c r="K10" s="274"/>
      <c r="L10" s="8"/>
    </row>
    <row r="11" spans="1:18" s="7" customFormat="1" ht="72.75" customHeight="1" x14ac:dyDescent="0.2">
      <c r="A11" s="139" t="s">
        <v>189</v>
      </c>
      <c r="B11" s="274"/>
      <c r="C11" s="92"/>
      <c r="D11" s="92"/>
      <c r="E11" s="94"/>
      <c r="F11" s="92"/>
      <c r="G11" s="189">
        <f>G12+G13</f>
        <v>1932.1000000000001</v>
      </c>
      <c r="H11" s="189">
        <f>H12+H13</f>
        <v>1875.3</v>
      </c>
      <c r="I11" s="189">
        <f>I12+I13</f>
        <v>1875.3</v>
      </c>
      <c r="J11" s="189">
        <f t="shared" si="4"/>
        <v>5682.7</v>
      </c>
      <c r="K11" s="274"/>
    </row>
    <row r="12" spans="1:18" s="7" customFormat="1" ht="75.75" customHeight="1" x14ac:dyDescent="0.2">
      <c r="A12" s="93" t="s">
        <v>100</v>
      </c>
      <c r="B12" s="274"/>
      <c r="C12" s="89" t="s">
        <v>26</v>
      </c>
      <c r="D12" s="89" t="s">
        <v>57</v>
      </c>
      <c r="E12" s="95" t="s">
        <v>77</v>
      </c>
      <c r="F12" s="90">
        <v>120</v>
      </c>
      <c r="G12" s="216">
        <v>1909.9</v>
      </c>
      <c r="H12" s="193">
        <v>1853.1</v>
      </c>
      <c r="I12" s="193">
        <v>1853.1</v>
      </c>
      <c r="J12" s="192">
        <f t="shared" si="4"/>
        <v>5616.1</v>
      </c>
      <c r="K12" s="274"/>
      <c r="N12" s="28"/>
      <c r="O12" s="32"/>
    </row>
    <row r="13" spans="1:18" s="7" customFormat="1" ht="36" x14ac:dyDescent="0.2">
      <c r="A13" s="91" t="s">
        <v>54</v>
      </c>
      <c r="B13" s="274"/>
      <c r="C13" s="89" t="s">
        <v>26</v>
      </c>
      <c r="D13" s="89" t="s">
        <v>57</v>
      </c>
      <c r="E13" s="90" t="s">
        <v>77</v>
      </c>
      <c r="F13" s="89">
        <v>240</v>
      </c>
      <c r="G13" s="193">
        <v>22.2</v>
      </c>
      <c r="H13" s="193">
        <v>22.2</v>
      </c>
      <c r="I13" s="193">
        <v>22.2</v>
      </c>
      <c r="J13" s="192">
        <f t="shared" si="4"/>
        <v>66.599999999999994</v>
      </c>
      <c r="K13" s="274"/>
      <c r="N13" s="28"/>
      <c r="O13" s="28"/>
    </row>
    <row r="14" spans="1:18" s="7" customFormat="1" ht="63.75" customHeight="1" x14ac:dyDescent="0.2">
      <c r="A14" s="163" t="s">
        <v>190</v>
      </c>
      <c r="B14" s="274"/>
      <c r="C14" s="99" t="s">
        <v>26</v>
      </c>
      <c r="D14" s="99" t="s">
        <v>56</v>
      </c>
      <c r="E14" s="69" t="s">
        <v>78</v>
      </c>
      <c r="F14" s="99">
        <v>240</v>
      </c>
      <c r="G14" s="190">
        <v>1.4</v>
      </c>
      <c r="H14" s="190">
        <v>1.5</v>
      </c>
      <c r="I14" s="190">
        <v>1.3</v>
      </c>
      <c r="J14" s="190">
        <f t="shared" si="4"/>
        <v>4.1999999999999993</v>
      </c>
      <c r="K14" s="274"/>
    </row>
    <row r="15" spans="1:18" s="7" customFormat="1" ht="63" customHeight="1" x14ac:dyDescent="0.2">
      <c r="A15" s="168" t="s">
        <v>191</v>
      </c>
      <c r="B15" s="274"/>
      <c r="C15" s="92"/>
      <c r="D15" s="92"/>
      <c r="E15" s="96"/>
      <c r="F15" s="92"/>
      <c r="G15" s="189">
        <f>G16+G17</f>
        <v>1061.3</v>
      </c>
      <c r="H15" s="189">
        <f t="shared" ref="H15:J15" si="6">H16+H17</f>
        <v>1032.9000000000001</v>
      </c>
      <c r="I15" s="189">
        <f t="shared" si="6"/>
        <v>1032.9000000000001</v>
      </c>
      <c r="J15" s="189">
        <f t="shared" si="6"/>
        <v>3127.1</v>
      </c>
      <c r="K15" s="274"/>
    </row>
    <row r="16" spans="1:18" s="7" customFormat="1" ht="27" customHeight="1" x14ac:dyDescent="0.2">
      <c r="A16" s="93" t="s">
        <v>53</v>
      </c>
      <c r="B16" s="274"/>
      <c r="C16" s="276" t="s">
        <v>26</v>
      </c>
      <c r="D16" s="276" t="s">
        <v>90</v>
      </c>
      <c r="E16" s="278" t="s">
        <v>106</v>
      </c>
      <c r="F16" s="99" t="s">
        <v>107</v>
      </c>
      <c r="G16" s="215">
        <v>980</v>
      </c>
      <c r="H16" s="191">
        <v>901.6</v>
      </c>
      <c r="I16" s="191">
        <v>901.6</v>
      </c>
      <c r="J16" s="190">
        <f>G16+H16+I16</f>
        <v>2783.2</v>
      </c>
      <c r="K16" s="274"/>
    </row>
    <row r="17" spans="1:11" s="7" customFormat="1" ht="39.75" customHeight="1" x14ac:dyDescent="0.2">
      <c r="A17" s="93" t="s">
        <v>54</v>
      </c>
      <c r="B17" s="274"/>
      <c r="C17" s="277"/>
      <c r="D17" s="277"/>
      <c r="E17" s="279"/>
      <c r="F17" s="99" t="s">
        <v>85</v>
      </c>
      <c r="G17" s="190">
        <v>81.3</v>
      </c>
      <c r="H17" s="190">
        <v>131.30000000000001</v>
      </c>
      <c r="I17" s="190">
        <v>131.30000000000001</v>
      </c>
      <c r="J17" s="190">
        <f>G17+H17+I17</f>
        <v>343.90000000000003</v>
      </c>
      <c r="K17" s="275"/>
    </row>
    <row r="18" spans="1:11" s="7" customFormat="1" ht="61.5" customHeight="1" x14ac:dyDescent="0.2">
      <c r="A18" s="270" t="s">
        <v>192</v>
      </c>
      <c r="B18" s="274"/>
      <c r="C18" s="282" t="s">
        <v>26</v>
      </c>
      <c r="D18" s="284" t="s">
        <v>110</v>
      </c>
      <c r="E18" s="278" t="s">
        <v>68</v>
      </c>
      <c r="F18" s="79" t="s">
        <v>107</v>
      </c>
      <c r="G18" s="217">
        <v>93</v>
      </c>
      <c r="H18" s="112">
        <v>90.2</v>
      </c>
      <c r="I18" s="112">
        <v>90.2</v>
      </c>
      <c r="J18" s="112">
        <f t="shared" ref="J18:J21" si="7">G18+H18+I18</f>
        <v>273.39999999999998</v>
      </c>
      <c r="K18" s="280" t="s">
        <v>164</v>
      </c>
    </row>
    <row r="19" spans="1:11" s="7" customFormat="1" ht="50.25" customHeight="1" x14ac:dyDescent="0.2">
      <c r="A19" s="272"/>
      <c r="B19" s="275"/>
      <c r="C19" s="283"/>
      <c r="D19" s="285"/>
      <c r="E19" s="279"/>
      <c r="F19" s="79">
        <v>240</v>
      </c>
      <c r="G19" s="112">
        <v>1130.8</v>
      </c>
      <c r="H19" s="112">
        <v>1016.5</v>
      </c>
      <c r="I19" s="112">
        <v>1016.5</v>
      </c>
      <c r="J19" s="112">
        <f t="shared" si="7"/>
        <v>3163.8</v>
      </c>
      <c r="K19" s="281"/>
    </row>
    <row r="20" spans="1:11" s="7" customFormat="1" ht="51.75" customHeight="1" x14ac:dyDescent="0.2">
      <c r="A20" s="169" t="s">
        <v>193</v>
      </c>
      <c r="B20" s="273" t="s">
        <v>137</v>
      </c>
      <c r="C20" s="171" t="s">
        <v>138</v>
      </c>
      <c r="D20" s="172" t="s">
        <v>152</v>
      </c>
      <c r="E20" s="170" t="s">
        <v>153</v>
      </c>
      <c r="F20" s="79" t="s">
        <v>154</v>
      </c>
      <c r="G20" s="112">
        <v>4058.8</v>
      </c>
      <c r="H20" s="112">
        <v>4297.2</v>
      </c>
      <c r="I20" s="112">
        <v>4454.2</v>
      </c>
      <c r="J20" s="112">
        <f t="shared" si="7"/>
        <v>12810.2</v>
      </c>
      <c r="K20" s="280" t="s">
        <v>155</v>
      </c>
    </row>
    <row r="21" spans="1:11" s="7" customFormat="1" ht="64.5" customHeight="1" x14ac:dyDescent="0.2">
      <c r="A21" s="169" t="s">
        <v>194</v>
      </c>
      <c r="B21" s="275"/>
      <c r="C21" s="171" t="s">
        <v>138</v>
      </c>
      <c r="D21" s="172" t="s">
        <v>57</v>
      </c>
      <c r="E21" s="170" t="s">
        <v>156</v>
      </c>
      <c r="F21" s="79" t="s">
        <v>154</v>
      </c>
      <c r="G21" s="217">
        <f>157.3+3.5</f>
        <v>160.80000000000001</v>
      </c>
      <c r="H21" s="112">
        <v>157.30000000000001</v>
      </c>
      <c r="I21" s="112">
        <v>157.30000000000001</v>
      </c>
      <c r="J21" s="112">
        <f t="shared" si="7"/>
        <v>475.40000000000003</v>
      </c>
      <c r="K21" s="281"/>
    </row>
    <row r="22" spans="1:11" ht="17.25" customHeight="1" x14ac:dyDescent="0.2">
      <c r="A22" s="97" t="s">
        <v>46</v>
      </c>
      <c r="B22" s="97"/>
      <c r="C22" s="99"/>
      <c r="D22" s="99"/>
      <c r="E22" s="99"/>
      <c r="F22" s="99"/>
      <c r="G22" s="190">
        <f>G3</f>
        <v>9489</v>
      </c>
      <c r="H22" s="190">
        <f>H3</f>
        <v>9491.5999999999985</v>
      </c>
      <c r="I22" s="190">
        <f>I3</f>
        <v>9648.3999999999978</v>
      </c>
      <c r="J22" s="190">
        <f>J3</f>
        <v>28628.999999999996</v>
      </c>
      <c r="K22" s="185"/>
    </row>
    <row r="23" spans="1:11" ht="34.5" customHeight="1" x14ac:dyDescent="0.2">
      <c r="A23" s="97" t="s">
        <v>55</v>
      </c>
      <c r="B23" s="98" t="s">
        <v>17</v>
      </c>
      <c r="C23" s="99" t="s">
        <v>26</v>
      </c>
      <c r="D23" s="99"/>
      <c r="E23" s="99"/>
      <c r="F23" s="99"/>
      <c r="G23" s="190">
        <f>G5+G8+G11+G14+G15+G18+G19</f>
        <v>5269.4000000000005</v>
      </c>
      <c r="H23" s="190">
        <f t="shared" ref="H23:I23" si="8">H5+H8+H11+H14+H15+H18+H19</f>
        <v>5037.1000000000004</v>
      </c>
      <c r="I23" s="190">
        <f t="shared" si="8"/>
        <v>5036.8999999999996</v>
      </c>
      <c r="J23" s="190">
        <f>G23+H23+I23</f>
        <v>15343.4</v>
      </c>
      <c r="K23" s="185"/>
    </row>
    <row r="24" spans="1:11" ht="24" x14ac:dyDescent="0.2">
      <c r="A24" s="97" t="s">
        <v>63</v>
      </c>
      <c r="B24" s="98" t="s">
        <v>137</v>
      </c>
      <c r="C24" s="99" t="s">
        <v>138</v>
      </c>
      <c r="D24" s="99"/>
      <c r="E24" s="99"/>
      <c r="F24" s="99"/>
      <c r="G24" s="190">
        <f>G20+G21</f>
        <v>4219.6000000000004</v>
      </c>
      <c r="H24" s="190">
        <f t="shared" ref="H24:I24" si="9">H20+H21</f>
        <v>4454.5</v>
      </c>
      <c r="I24" s="190">
        <f t="shared" si="9"/>
        <v>4611.5</v>
      </c>
      <c r="J24" s="190">
        <f>G24+H24+I24</f>
        <v>13285.6</v>
      </c>
      <c r="K24" s="185"/>
    </row>
  </sheetData>
  <mergeCells count="20">
    <mergeCell ref="E18:E19"/>
    <mergeCell ref="B20:B21"/>
    <mergeCell ref="K20:K21"/>
    <mergeCell ref="K18:K19"/>
    <mergeCell ref="A18:A19"/>
    <mergeCell ref="B5:B19"/>
    <mergeCell ref="C18:C19"/>
    <mergeCell ref="D18:D19"/>
    <mergeCell ref="K1:K2"/>
    <mergeCell ref="A3:F3"/>
    <mergeCell ref="A4:F4"/>
    <mergeCell ref="A5:A7"/>
    <mergeCell ref="A1:A2"/>
    <mergeCell ref="B1:B2"/>
    <mergeCell ref="C1:F1"/>
    <mergeCell ref="G1:J1"/>
    <mergeCell ref="K5:K17"/>
    <mergeCell ref="C16:C17"/>
    <mergeCell ref="D16:D17"/>
    <mergeCell ref="E16:E17"/>
  </mergeCells>
  <phoneticPr fontId="5" type="noConversion"/>
  <pageMargins left="0.75" right="0.75" top="1" bottom="1" header="0.5" footer="0.5"/>
  <pageSetup paperSize="9" scale="4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3"/>
  <sheetViews>
    <sheetView tabSelected="1" zoomScaleNormal="100" workbookViewId="0">
      <selection activeCell="S6" sqref="S6"/>
    </sheetView>
  </sheetViews>
  <sheetFormatPr defaultRowHeight="12.75" x14ac:dyDescent="0.2"/>
  <cols>
    <col min="1" max="1" width="37.42578125" customWidth="1"/>
    <col min="2" max="2" width="12.7109375" customWidth="1"/>
    <col min="3" max="4" width="5.7109375" customWidth="1"/>
    <col min="5" max="5" width="10.5703125" customWidth="1"/>
    <col min="6" max="6" width="5.28515625" customWidth="1"/>
    <col min="7" max="7" width="9.140625" style="7"/>
    <col min="11" max="11" width="15.140625" customWidth="1"/>
    <col min="12" max="12" width="10.7109375" bestFit="1" customWidth="1"/>
    <col min="13" max="13" width="11.28515625" bestFit="1" customWidth="1"/>
  </cols>
  <sheetData>
    <row r="1" spans="1:18" ht="26.25" customHeight="1" x14ac:dyDescent="0.2">
      <c r="A1" s="234" t="s">
        <v>40</v>
      </c>
      <c r="B1" s="235" t="s">
        <v>3</v>
      </c>
      <c r="C1" s="235" t="s">
        <v>2</v>
      </c>
      <c r="D1" s="235"/>
      <c r="E1" s="235"/>
      <c r="F1" s="235"/>
      <c r="G1" s="235" t="s">
        <v>42</v>
      </c>
      <c r="H1" s="235"/>
      <c r="I1" s="235"/>
      <c r="J1" s="235"/>
      <c r="K1" s="235" t="s">
        <v>58</v>
      </c>
    </row>
    <row r="2" spans="1:18" ht="36.75" customHeight="1" x14ac:dyDescent="0.2">
      <c r="A2" s="234"/>
      <c r="B2" s="235"/>
      <c r="C2" s="61" t="s">
        <v>3</v>
      </c>
      <c r="D2" s="61" t="s">
        <v>4</v>
      </c>
      <c r="E2" s="61" t="s">
        <v>5</v>
      </c>
      <c r="F2" s="61" t="s">
        <v>6</v>
      </c>
      <c r="G2" s="147" t="s">
        <v>123</v>
      </c>
      <c r="H2" s="147" t="s">
        <v>140</v>
      </c>
      <c r="I2" s="147" t="s">
        <v>169</v>
      </c>
      <c r="J2" s="147" t="s">
        <v>50</v>
      </c>
      <c r="K2" s="235"/>
      <c r="M2" s="39"/>
      <c r="N2" s="40">
        <v>2023</v>
      </c>
      <c r="O2" s="40">
        <v>2024</v>
      </c>
      <c r="P2" s="40">
        <v>2025</v>
      </c>
      <c r="Q2" s="41" t="s">
        <v>114</v>
      </c>
    </row>
    <row r="3" spans="1:18" s="7" customFormat="1" ht="36" customHeight="1" x14ac:dyDescent="0.2">
      <c r="A3" s="286" t="s">
        <v>149</v>
      </c>
      <c r="B3" s="286"/>
      <c r="C3" s="286"/>
      <c r="D3" s="286"/>
      <c r="E3" s="286"/>
      <c r="F3" s="286"/>
      <c r="G3" s="184">
        <f>G4</f>
        <v>203141.5</v>
      </c>
      <c r="H3" s="184">
        <f>H4</f>
        <v>203056.3</v>
      </c>
      <c r="I3" s="184">
        <f>I4</f>
        <v>203056.3</v>
      </c>
      <c r="J3" s="184">
        <f>I3+H3+G3</f>
        <v>609254.1</v>
      </c>
      <c r="K3" s="287"/>
      <c r="M3" s="39" t="s">
        <v>115</v>
      </c>
      <c r="N3" s="43">
        <v>0</v>
      </c>
      <c r="O3" s="43">
        <v>0</v>
      </c>
      <c r="P3" s="43">
        <v>0</v>
      </c>
      <c r="Q3" s="42">
        <f>N3+O3+P3</f>
        <v>0</v>
      </c>
    </row>
    <row r="4" spans="1:18" s="7" customFormat="1" ht="24.75" customHeight="1" x14ac:dyDescent="0.2">
      <c r="A4" s="288" t="s">
        <v>150</v>
      </c>
      <c r="B4" s="289"/>
      <c r="C4" s="289"/>
      <c r="D4" s="289"/>
      <c r="E4" s="289"/>
      <c r="F4" s="290"/>
      <c r="G4" s="182">
        <f>G5+G6+G7+G11</f>
        <v>203141.5</v>
      </c>
      <c r="H4" s="182">
        <f t="shared" ref="H4:I4" si="0">H5+H6+H7+H11</f>
        <v>203056.3</v>
      </c>
      <c r="I4" s="182">
        <f t="shared" si="0"/>
        <v>203056.3</v>
      </c>
      <c r="J4" s="182">
        <f>G4+H4+I4</f>
        <v>609254.1</v>
      </c>
      <c r="K4" s="287"/>
      <c r="M4" s="39" t="s">
        <v>88</v>
      </c>
      <c r="N4" s="43">
        <f>G7</f>
        <v>70196.2</v>
      </c>
      <c r="O4" s="43">
        <f t="shared" ref="O4:P4" si="1">H7</f>
        <v>70189.099999999991</v>
      </c>
      <c r="P4" s="43">
        <f t="shared" si="1"/>
        <v>70189.099999999991</v>
      </c>
      <c r="Q4" s="42">
        <f t="shared" ref="Q4:Q7" si="2">N4+O4+P4</f>
        <v>210574.39999999997</v>
      </c>
    </row>
    <row r="5" spans="1:18" s="7" customFormat="1" ht="63" customHeight="1" x14ac:dyDescent="0.3">
      <c r="A5" s="163" t="s">
        <v>95</v>
      </c>
      <c r="B5" s="240" t="s">
        <v>17</v>
      </c>
      <c r="C5" s="165" t="s">
        <v>26</v>
      </c>
      <c r="D5" s="165" t="s">
        <v>59</v>
      </c>
      <c r="E5" s="80" t="s">
        <v>79</v>
      </c>
      <c r="F5" s="79" t="s">
        <v>91</v>
      </c>
      <c r="G5" s="221">
        <f>36090.9-2813</f>
        <v>33277.9</v>
      </c>
      <c r="H5" s="110">
        <v>30214.2</v>
      </c>
      <c r="I5" s="110">
        <v>30214.2</v>
      </c>
      <c r="J5" s="111">
        <f>I5+H5+G5</f>
        <v>93706.3</v>
      </c>
      <c r="K5" s="240" t="s">
        <v>151</v>
      </c>
      <c r="L5" s="6"/>
      <c r="M5" s="39" t="s">
        <v>89</v>
      </c>
      <c r="N5" s="43">
        <f>G5+G6+G11</f>
        <v>132945.29999999999</v>
      </c>
      <c r="O5" s="43">
        <f t="shared" ref="O5:P5" si="3">H5+H6+H11</f>
        <v>132867.19999999998</v>
      </c>
      <c r="P5" s="43">
        <f t="shared" si="3"/>
        <v>132867.19999999998</v>
      </c>
      <c r="Q5" s="42">
        <f t="shared" si="2"/>
        <v>398679.69999999995</v>
      </c>
    </row>
    <row r="6" spans="1:18" s="7" customFormat="1" ht="62.25" customHeight="1" x14ac:dyDescent="0.3">
      <c r="A6" s="162" t="s">
        <v>96</v>
      </c>
      <c r="B6" s="241"/>
      <c r="C6" s="161" t="s">
        <v>26</v>
      </c>
      <c r="D6" s="161" t="s">
        <v>59</v>
      </c>
      <c r="E6" s="80" t="s">
        <v>80</v>
      </c>
      <c r="F6" s="161">
        <v>810</v>
      </c>
      <c r="G6" s="194">
        <v>94305.1</v>
      </c>
      <c r="H6" s="194">
        <v>100702.39999999999</v>
      </c>
      <c r="I6" s="194">
        <v>100702.39999999999</v>
      </c>
      <c r="J6" s="195">
        <f t="shared" ref="J6:J13" si="4">I6+H6+G6</f>
        <v>295709.90000000002</v>
      </c>
      <c r="K6" s="241"/>
      <c r="L6" s="6"/>
      <c r="M6" s="39" t="s">
        <v>116</v>
      </c>
      <c r="N6" s="43">
        <v>0</v>
      </c>
      <c r="O6" s="43">
        <v>0</v>
      </c>
      <c r="P6" s="43">
        <v>0</v>
      </c>
      <c r="Q6" s="42">
        <f t="shared" si="2"/>
        <v>0</v>
      </c>
    </row>
    <row r="7" spans="1:18" s="7" customFormat="1" ht="134.25" customHeight="1" x14ac:dyDescent="0.3">
      <c r="A7" s="155" t="s">
        <v>101</v>
      </c>
      <c r="B7" s="291"/>
      <c r="C7" s="126"/>
      <c r="D7" s="126"/>
      <c r="E7" s="126"/>
      <c r="F7" s="126"/>
      <c r="G7" s="108">
        <f>G8+G9+G10</f>
        <v>70196.2</v>
      </c>
      <c r="H7" s="108">
        <f t="shared" ref="H7:I7" si="5">H8+H9+H10</f>
        <v>70189.099999999991</v>
      </c>
      <c r="I7" s="108">
        <f t="shared" si="5"/>
        <v>70189.099999999991</v>
      </c>
      <c r="J7" s="109">
        <f>G7+H7+I7</f>
        <v>210574.39999999997</v>
      </c>
      <c r="K7" s="241"/>
      <c r="L7" s="15"/>
      <c r="M7" s="39" t="s">
        <v>117</v>
      </c>
      <c r="N7" s="43">
        <v>0</v>
      </c>
      <c r="O7" s="43">
        <v>0</v>
      </c>
      <c r="P7" s="43">
        <v>0</v>
      </c>
      <c r="Q7" s="42">
        <f t="shared" si="2"/>
        <v>0</v>
      </c>
      <c r="R7" s="8"/>
    </row>
    <row r="8" spans="1:18" s="34" customFormat="1" ht="20.25" customHeight="1" x14ac:dyDescent="0.2">
      <c r="A8" s="100" t="s">
        <v>102</v>
      </c>
      <c r="B8" s="291"/>
      <c r="C8" s="292" t="s">
        <v>26</v>
      </c>
      <c r="D8" s="292" t="s">
        <v>59</v>
      </c>
      <c r="E8" s="292" t="s">
        <v>81</v>
      </c>
      <c r="F8" s="125" t="s">
        <v>91</v>
      </c>
      <c r="G8" s="108">
        <v>69929.899999999994</v>
      </c>
      <c r="H8" s="108">
        <v>69929.899999999994</v>
      </c>
      <c r="I8" s="108">
        <v>69929.899999999994</v>
      </c>
      <c r="J8" s="109">
        <f>I8+H8+G8</f>
        <v>209789.69999999998</v>
      </c>
      <c r="K8" s="241"/>
      <c r="L8" s="33"/>
      <c r="M8" s="29" t="s">
        <v>114</v>
      </c>
      <c r="N8" s="42">
        <f>N3+N4+N5+N6+N7</f>
        <v>203141.5</v>
      </c>
      <c r="O8" s="42">
        <f t="shared" ref="O8:Q8" si="6">O3+O4+O5+O6+O7</f>
        <v>203056.3</v>
      </c>
      <c r="P8" s="42">
        <f t="shared" si="6"/>
        <v>203056.3</v>
      </c>
      <c r="Q8" s="42">
        <f t="shared" si="6"/>
        <v>609254.09999999986</v>
      </c>
    </row>
    <row r="9" spans="1:18" s="7" customFormat="1" ht="61.5" customHeight="1" x14ac:dyDescent="0.25">
      <c r="A9" s="101" t="s">
        <v>100</v>
      </c>
      <c r="B9" s="291"/>
      <c r="C9" s="292"/>
      <c r="D9" s="292"/>
      <c r="E9" s="292"/>
      <c r="F9" s="165">
        <v>120</v>
      </c>
      <c r="G9" s="218">
        <v>232.5</v>
      </c>
      <c r="H9" s="108">
        <v>225.4</v>
      </c>
      <c r="I9" s="108">
        <v>225.4</v>
      </c>
      <c r="J9" s="109">
        <f t="shared" si="4"/>
        <v>683.3</v>
      </c>
      <c r="K9" s="241"/>
      <c r="L9" s="35"/>
      <c r="N9" s="8"/>
    </row>
    <row r="10" spans="1:18" s="7" customFormat="1" ht="36" customHeight="1" x14ac:dyDescent="0.25">
      <c r="A10" s="101" t="s">
        <v>54</v>
      </c>
      <c r="B10" s="291"/>
      <c r="C10" s="292"/>
      <c r="D10" s="292"/>
      <c r="E10" s="292"/>
      <c r="F10" s="165">
        <v>240</v>
      </c>
      <c r="G10" s="108">
        <v>33.799999999999997</v>
      </c>
      <c r="H10" s="108">
        <v>33.799999999999997</v>
      </c>
      <c r="I10" s="108">
        <v>33.799999999999997</v>
      </c>
      <c r="J10" s="109">
        <f t="shared" si="4"/>
        <v>101.39999999999999</v>
      </c>
      <c r="K10" s="241"/>
      <c r="L10" s="35"/>
    </row>
    <row r="11" spans="1:18" s="7" customFormat="1" ht="63.75" customHeight="1" x14ac:dyDescent="0.3">
      <c r="A11" s="72" t="s">
        <v>94</v>
      </c>
      <c r="B11" s="242"/>
      <c r="C11" s="121" t="s">
        <v>26</v>
      </c>
      <c r="D11" s="121" t="s">
        <v>59</v>
      </c>
      <c r="E11" s="80" t="s">
        <v>82</v>
      </c>
      <c r="F11" s="121">
        <v>810</v>
      </c>
      <c r="G11" s="222">
        <f>2549.3+2813</f>
        <v>5362.3</v>
      </c>
      <c r="H11" s="196">
        <v>1950.6</v>
      </c>
      <c r="I11" s="196">
        <v>1950.6</v>
      </c>
      <c r="J11" s="197">
        <f t="shared" si="4"/>
        <v>9263.5</v>
      </c>
      <c r="K11" s="242"/>
      <c r="L11" s="6"/>
      <c r="M11" s="8"/>
    </row>
    <row r="12" spans="1:18" s="7" customFormat="1" ht="18" x14ac:dyDescent="0.25">
      <c r="A12" s="67" t="s">
        <v>46</v>
      </c>
      <c r="B12" s="76"/>
      <c r="C12" s="78"/>
      <c r="D12" s="102"/>
      <c r="E12" s="102"/>
      <c r="F12" s="78"/>
      <c r="G12" s="182">
        <f>G3</f>
        <v>203141.5</v>
      </c>
      <c r="H12" s="182">
        <f>H3</f>
        <v>203056.3</v>
      </c>
      <c r="I12" s="182">
        <f>I3</f>
        <v>203056.3</v>
      </c>
      <c r="J12" s="184">
        <f t="shared" si="4"/>
        <v>609254.1</v>
      </c>
      <c r="K12" s="76"/>
      <c r="L12" s="35"/>
    </row>
    <row r="13" spans="1:18" s="7" customFormat="1" ht="39.75" customHeight="1" x14ac:dyDescent="0.25">
      <c r="A13" s="67" t="s">
        <v>55</v>
      </c>
      <c r="B13" s="62" t="s">
        <v>17</v>
      </c>
      <c r="C13" s="78" t="s">
        <v>26</v>
      </c>
      <c r="D13" s="102"/>
      <c r="E13" s="102"/>
      <c r="F13" s="78"/>
      <c r="G13" s="182">
        <f>G12</f>
        <v>203141.5</v>
      </c>
      <c r="H13" s="182">
        <f>H12</f>
        <v>203056.3</v>
      </c>
      <c r="I13" s="182">
        <f>I12</f>
        <v>203056.3</v>
      </c>
      <c r="J13" s="184">
        <f t="shared" si="4"/>
        <v>609254.1</v>
      </c>
      <c r="K13" s="76"/>
      <c r="L13" s="35"/>
    </row>
  </sheetData>
  <mergeCells count="13">
    <mergeCell ref="K5:K11"/>
    <mergeCell ref="B5:B11"/>
    <mergeCell ref="C8:C10"/>
    <mergeCell ref="D8:D10"/>
    <mergeCell ref="E8:E10"/>
    <mergeCell ref="G1:J1"/>
    <mergeCell ref="K1:K2"/>
    <mergeCell ref="A3:F3"/>
    <mergeCell ref="K3:K4"/>
    <mergeCell ref="A4:F4"/>
    <mergeCell ref="A1:A2"/>
    <mergeCell ref="B1:B2"/>
    <mergeCell ref="C1:F1"/>
  </mergeCells>
  <phoneticPr fontId="5" type="noConversion"/>
  <pageMargins left="0.75" right="0.75" top="1" bottom="1" header="0.5" footer="0.5"/>
  <pageSetup paperSize="9" scale="4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31"/>
  <sheetViews>
    <sheetView zoomScaleNormal="100" workbookViewId="0">
      <selection activeCell="Q10" sqref="Q10"/>
    </sheetView>
  </sheetViews>
  <sheetFormatPr defaultRowHeight="12.75" x14ac:dyDescent="0.2"/>
  <cols>
    <col min="1" max="1" width="26.5703125" customWidth="1"/>
    <col min="2" max="2" width="14.140625" customWidth="1"/>
    <col min="5" max="5" width="11" style="27" customWidth="1"/>
    <col min="6" max="6" width="8.42578125" customWidth="1"/>
    <col min="7" max="7" width="10.42578125" style="7" bestFit="1" customWidth="1"/>
    <col min="8" max="10" width="9.140625" style="7"/>
    <col min="11" max="11" width="25.140625" customWidth="1"/>
    <col min="13" max="13" width="11.140625" customWidth="1"/>
    <col min="14" max="14" width="9.85546875" customWidth="1"/>
    <col min="15" max="15" width="10.5703125" customWidth="1"/>
    <col min="16" max="16" width="9.85546875" customWidth="1"/>
    <col min="17" max="17" width="10.85546875" customWidth="1"/>
  </cols>
  <sheetData>
    <row r="1" spans="1:17" x14ac:dyDescent="0.2">
      <c r="A1" s="240" t="s">
        <v>40</v>
      </c>
      <c r="B1" s="235" t="s">
        <v>41</v>
      </c>
      <c r="C1" s="235" t="s">
        <v>2</v>
      </c>
      <c r="D1" s="235"/>
      <c r="E1" s="235"/>
      <c r="F1" s="235"/>
      <c r="G1" s="235" t="s">
        <v>42</v>
      </c>
      <c r="H1" s="235"/>
      <c r="I1" s="235"/>
      <c r="J1" s="235"/>
      <c r="K1" s="235" t="s">
        <v>43</v>
      </c>
    </row>
    <row r="2" spans="1:17" ht="37.5" customHeight="1" x14ac:dyDescent="0.2">
      <c r="A2" s="242"/>
      <c r="B2" s="235"/>
      <c r="C2" s="61" t="s">
        <v>3</v>
      </c>
      <c r="D2" s="61" t="s">
        <v>4</v>
      </c>
      <c r="E2" s="26" t="s">
        <v>5</v>
      </c>
      <c r="F2" s="61" t="s">
        <v>6</v>
      </c>
      <c r="G2" s="147">
        <v>2023</v>
      </c>
      <c r="H2" s="147">
        <v>2024</v>
      </c>
      <c r="I2" s="147">
        <v>2025</v>
      </c>
      <c r="J2" s="147" t="s">
        <v>50</v>
      </c>
      <c r="K2" s="235"/>
      <c r="M2" s="39"/>
      <c r="N2" s="40">
        <v>2023</v>
      </c>
      <c r="O2" s="40">
        <v>2024</v>
      </c>
      <c r="P2" s="40">
        <v>2025</v>
      </c>
      <c r="Q2" s="41" t="s">
        <v>114</v>
      </c>
    </row>
    <row r="3" spans="1:17" ht="60" customHeight="1" x14ac:dyDescent="0.2">
      <c r="A3" s="239" t="s">
        <v>132</v>
      </c>
      <c r="B3" s="239"/>
      <c r="C3" s="239"/>
      <c r="D3" s="239"/>
      <c r="E3" s="239"/>
      <c r="F3" s="239"/>
      <c r="G3" s="182">
        <f>G4+G8</f>
        <v>158361.79999999996</v>
      </c>
      <c r="H3" s="182">
        <f>H4+H8</f>
        <v>152794.89999999997</v>
      </c>
      <c r="I3" s="182">
        <f>I4+I8</f>
        <v>155176.79999999999</v>
      </c>
      <c r="J3" s="182">
        <f>G3+H3+I3</f>
        <v>466333.49999999994</v>
      </c>
      <c r="K3" s="72"/>
      <c r="M3" s="39" t="s">
        <v>115</v>
      </c>
      <c r="N3" s="43">
        <v>0</v>
      </c>
      <c r="O3" s="43">
        <v>0</v>
      </c>
      <c r="P3" s="43">
        <v>0</v>
      </c>
      <c r="Q3" s="42">
        <f>N3+O3+P3</f>
        <v>0</v>
      </c>
    </row>
    <row r="4" spans="1:17" s="7" customFormat="1" ht="26.25" customHeight="1" x14ac:dyDescent="0.2">
      <c r="A4" s="243" t="s">
        <v>118</v>
      </c>
      <c r="B4" s="244"/>
      <c r="C4" s="244"/>
      <c r="D4" s="244"/>
      <c r="E4" s="244"/>
      <c r="F4" s="245"/>
      <c r="G4" s="182">
        <f>G5</f>
        <v>10238.4</v>
      </c>
      <c r="H4" s="182">
        <f t="shared" ref="H4:I4" si="0">H5</f>
        <v>9709.7000000000007</v>
      </c>
      <c r="I4" s="182">
        <f t="shared" si="0"/>
        <v>9709.7000000000007</v>
      </c>
      <c r="J4" s="182">
        <f>G4+H4+I4</f>
        <v>29657.8</v>
      </c>
      <c r="K4" s="72"/>
      <c r="M4" s="39" t="s">
        <v>88</v>
      </c>
      <c r="N4" s="43">
        <v>0</v>
      </c>
      <c r="O4" s="43">
        <v>0</v>
      </c>
      <c r="P4" s="43">
        <v>0</v>
      </c>
      <c r="Q4" s="42">
        <f t="shared" ref="Q4:Q7" si="1">N4+O4+P4</f>
        <v>0</v>
      </c>
    </row>
    <row r="5" spans="1:17" s="7" customFormat="1" ht="16.5" customHeight="1" x14ac:dyDescent="0.2">
      <c r="A5" s="270" t="s">
        <v>62</v>
      </c>
      <c r="B5" s="240" t="s">
        <v>17</v>
      </c>
      <c r="C5" s="282" t="s">
        <v>26</v>
      </c>
      <c r="D5" s="282" t="s">
        <v>57</v>
      </c>
      <c r="E5" s="300" t="s">
        <v>97</v>
      </c>
      <c r="F5" s="303">
        <v>610</v>
      </c>
      <c r="G5" s="293">
        <v>10238.4</v>
      </c>
      <c r="H5" s="293">
        <v>9709.7000000000007</v>
      </c>
      <c r="I5" s="293">
        <v>9709.7000000000007</v>
      </c>
      <c r="J5" s="296">
        <f>I5+H5+G5</f>
        <v>29657.800000000003</v>
      </c>
      <c r="K5" s="241" t="s">
        <v>199</v>
      </c>
      <c r="M5" s="39" t="s">
        <v>89</v>
      </c>
      <c r="N5" s="43">
        <f>G5+G9+G11+G19+G20+G27+G26</f>
        <v>158361.79999999999</v>
      </c>
      <c r="O5" s="43">
        <f t="shared" ref="O5:P5" si="2">H5+H9+H11+H19+H20+H27+H26</f>
        <v>152794.89999999997</v>
      </c>
      <c r="P5" s="43">
        <f t="shared" si="2"/>
        <v>155176.79999999999</v>
      </c>
      <c r="Q5" s="42">
        <f>N5+O5+P5</f>
        <v>466333.49999999994</v>
      </c>
    </row>
    <row r="6" spans="1:17" s="7" customFormat="1" ht="18" customHeight="1" x14ac:dyDescent="0.2">
      <c r="A6" s="271"/>
      <c r="B6" s="241"/>
      <c r="C6" s="299"/>
      <c r="D6" s="299"/>
      <c r="E6" s="301"/>
      <c r="F6" s="249"/>
      <c r="G6" s="294"/>
      <c r="H6" s="294"/>
      <c r="I6" s="294"/>
      <c r="J6" s="297"/>
      <c r="K6" s="241"/>
      <c r="M6" s="39" t="s">
        <v>116</v>
      </c>
      <c r="N6" s="43">
        <v>0</v>
      </c>
      <c r="O6" s="43">
        <v>0</v>
      </c>
      <c r="P6" s="43">
        <v>0</v>
      </c>
      <c r="Q6" s="42">
        <f t="shared" si="1"/>
        <v>0</v>
      </c>
    </row>
    <row r="7" spans="1:17" s="7" customFormat="1" ht="14.25" customHeight="1" x14ac:dyDescent="0.2">
      <c r="A7" s="272"/>
      <c r="B7" s="242"/>
      <c r="C7" s="283"/>
      <c r="D7" s="283"/>
      <c r="E7" s="302"/>
      <c r="F7" s="250"/>
      <c r="G7" s="295"/>
      <c r="H7" s="295"/>
      <c r="I7" s="295"/>
      <c r="J7" s="298"/>
      <c r="K7" s="241"/>
      <c r="M7" s="39" t="s">
        <v>117</v>
      </c>
      <c r="N7" s="43">
        <v>0</v>
      </c>
      <c r="O7" s="43">
        <v>0</v>
      </c>
      <c r="P7" s="43">
        <v>0</v>
      </c>
      <c r="Q7" s="42">
        <f t="shared" si="1"/>
        <v>0</v>
      </c>
    </row>
    <row r="8" spans="1:17" s="7" customFormat="1" ht="25.5" customHeight="1" x14ac:dyDescent="0.2">
      <c r="A8" s="286" t="s">
        <v>60</v>
      </c>
      <c r="B8" s="286"/>
      <c r="C8" s="286"/>
      <c r="D8" s="286"/>
      <c r="E8" s="286"/>
      <c r="F8" s="286"/>
      <c r="G8" s="182">
        <f>G9+G11+G19+G20+G27+G26</f>
        <v>148123.39999999997</v>
      </c>
      <c r="H8" s="182">
        <f t="shared" ref="H8:I8" si="3">H9+H11+H19+H20+H27+H26</f>
        <v>143085.19999999995</v>
      </c>
      <c r="I8" s="182">
        <f t="shared" si="3"/>
        <v>145467.09999999998</v>
      </c>
      <c r="J8" s="182">
        <f>G8+H8+I8</f>
        <v>436675.6999999999</v>
      </c>
      <c r="K8" s="72"/>
      <c r="M8" s="29" t="s">
        <v>114</v>
      </c>
      <c r="N8" s="42">
        <f>N3+N4+N5+N6+N7</f>
        <v>158361.79999999999</v>
      </c>
      <c r="O8" s="42">
        <f t="shared" ref="O8:Q8" si="4">O3+O4+O5+O6+O7</f>
        <v>152794.89999999997</v>
      </c>
      <c r="P8" s="42">
        <f t="shared" si="4"/>
        <v>155176.79999999999</v>
      </c>
      <c r="Q8" s="42">
        <f t="shared" si="4"/>
        <v>466333.49999999994</v>
      </c>
    </row>
    <row r="9" spans="1:17" s="7" customFormat="1" x14ac:dyDescent="0.2">
      <c r="A9" s="306" t="s">
        <v>198</v>
      </c>
      <c r="B9" s="240" t="s">
        <v>13</v>
      </c>
      <c r="C9" s="307" t="s">
        <v>27</v>
      </c>
      <c r="D9" s="307" t="s">
        <v>57</v>
      </c>
      <c r="E9" s="308" t="s">
        <v>103</v>
      </c>
      <c r="F9" s="309">
        <v>240</v>
      </c>
      <c r="G9" s="304">
        <v>348.4</v>
      </c>
      <c r="H9" s="304">
        <v>348.4</v>
      </c>
      <c r="I9" s="304">
        <v>348.4</v>
      </c>
      <c r="J9" s="305">
        <f>I9+H9+G9</f>
        <v>1045.1999999999998</v>
      </c>
      <c r="K9" s="240" t="s">
        <v>214</v>
      </c>
    </row>
    <row r="10" spans="1:17" s="7" customFormat="1" ht="40.5" customHeight="1" x14ac:dyDescent="0.2">
      <c r="A10" s="306"/>
      <c r="B10" s="242"/>
      <c r="C10" s="307"/>
      <c r="D10" s="307"/>
      <c r="E10" s="308"/>
      <c r="F10" s="309"/>
      <c r="G10" s="304"/>
      <c r="H10" s="304"/>
      <c r="I10" s="304"/>
      <c r="J10" s="305"/>
      <c r="K10" s="242"/>
    </row>
    <row r="11" spans="1:17" s="7" customFormat="1" ht="12.75" customHeight="1" x14ac:dyDescent="0.2">
      <c r="A11" s="306" t="s">
        <v>195</v>
      </c>
      <c r="B11" s="240" t="s">
        <v>137</v>
      </c>
      <c r="C11" s="284" t="s">
        <v>138</v>
      </c>
      <c r="D11" s="307"/>
      <c r="E11" s="310"/>
      <c r="F11" s="309"/>
      <c r="G11" s="304">
        <f>G13+G16+G14+G18</f>
        <v>69301.600000000006</v>
      </c>
      <c r="H11" s="304">
        <f t="shared" ref="H11:I11" si="5">H13+H16+H14+H18</f>
        <v>71104.899999999994</v>
      </c>
      <c r="I11" s="304">
        <f t="shared" si="5"/>
        <v>74494</v>
      </c>
      <c r="J11" s="304">
        <f>G11+H11+I11</f>
        <v>214900.5</v>
      </c>
      <c r="K11" s="240" t="s">
        <v>61</v>
      </c>
    </row>
    <row r="12" spans="1:17" s="7" customFormat="1" ht="18.75" customHeight="1" x14ac:dyDescent="0.2">
      <c r="A12" s="306"/>
      <c r="B12" s="241"/>
      <c r="C12" s="311"/>
      <c r="D12" s="307"/>
      <c r="E12" s="310"/>
      <c r="F12" s="309"/>
      <c r="G12" s="304"/>
      <c r="H12" s="304"/>
      <c r="I12" s="304"/>
      <c r="J12" s="304"/>
      <c r="K12" s="241"/>
      <c r="L12" s="8"/>
      <c r="M12" s="8"/>
    </row>
    <row r="13" spans="1:17" s="7" customFormat="1" ht="12" customHeight="1" x14ac:dyDescent="0.2">
      <c r="A13" s="306" t="s">
        <v>62</v>
      </c>
      <c r="B13" s="241"/>
      <c r="C13" s="311"/>
      <c r="D13" s="284" t="s">
        <v>57</v>
      </c>
      <c r="E13" s="300" t="s">
        <v>98</v>
      </c>
      <c r="F13" s="240" t="s">
        <v>208</v>
      </c>
      <c r="G13" s="293">
        <v>69261</v>
      </c>
      <c r="H13" s="293">
        <v>71104.899999999994</v>
      </c>
      <c r="I13" s="293">
        <v>74494</v>
      </c>
      <c r="J13" s="313">
        <f>I13+H13+G13</f>
        <v>214859.9</v>
      </c>
      <c r="K13" s="241"/>
    </row>
    <row r="14" spans="1:17" s="7" customFormat="1" ht="10.5" customHeight="1" x14ac:dyDescent="0.2">
      <c r="A14" s="306"/>
      <c r="B14" s="241"/>
      <c r="C14" s="311"/>
      <c r="D14" s="311"/>
      <c r="E14" s="301"/>
      <c r="F14" s="241"/>
      <c r="G14" s="294"/>
      <c r="H14" s="294"/>
      <c r="I14" s="294"/>
      <c r="J14" s="314"/>
      <c r="K14" s="241"/>
    </row>
    <row r="15" spans="1:17" s="7" customFormat="1" ht="7.5" customHeight="1" x14ac:dyDescent="0.2">
      <c r="A15" s="306"/>
      <c r="B15" s="241"/>
      <c r="C15" s="311"/>
      <c r="D15" s="311"/>
      <c r="E15" s="301"/>
      <c r="F15" s="241"/>
      <c r="G15" s="294"/>
      <c r="H15" s="294"/>
      <c r="I15" s="294"/>
      <c r="J15" s="314"/>
      <c r="K15" s="241"/>
    </row>
    <row r="16" spans="1:17" s="7" customFormat="1" ht="5.25" customHeight="1" x14ac:dyDescent="0.2">
      <c r="A16" s="306"/>
      <c r="B16" s="241"/>
      <c r="C16" s="311"/>
      <c r="D16" s="311"/>
      <c r="E16" s="301"/>
      <c r="F16" s="241"/>
      <c r="G16" s="294"/>
      <c r="H16" s="294"/>
      <c r="I16" s="294"/>
      <c r="J16" s="314"/>
      <c r="K16" s="241"/>
    </row>
    <row r="17" spans="1:13" s="7" customFormat="1" ht="14.25" customHeight="1" x14ac:dyDescent="0.2">
      <c r="A17" s="306"/>
      <c r="B17" s="241"/>
      <c r="C17" s="285"/>
      <c r="D17" s="285"/>
      <c r="E17" s="302"/>
      <c r="F17" s="242"/>
      <c r="G17" s="295"/>
      <c r="H17" s="295"/>
      <c r="I17" s="295"/>
      <c r="J17" s="315"/>
      <c r="K17" s="241"/>
    </row>
    <row r="18" spans="1:13" s="7" customFormat="1" ht="84.75" customHeight="1" x14ac:dyDescent="0.2">
      <c r="A18" s="77" t="s">
        <v>160</v>
      </c>
      <c r="B18" s="241"/>
      <c r="C18" s="142" t="s">
        <v>138</v>
      </c>
      <c r="D18" s="142" t="s">
        <v>57</v>
      </c>
      <c r="E18" s="143" t="s">
        <v>161</v>
      </c>
      <c r="F18" s="138">
        <v>110</v>
      </c>
      <c r="G18" s="198">
        <v>40.6</v>
      </c>
      <c r="H18" s="198">
        <v>0</v>
      </c>
      <c r="I18" s="198">
        <v>0</v>
      </c>
      <c r="J18" s="199">
        <f>G18+H18+I18</f>
        <v>40.6</v>
      </c>
      <c r="K18" s="241"/>
    </row>
    <row r="19" spans="1:13" s="7" customFormat="1" ht="49.5" customHeight="1" x14ac:dyDescent="0.2">
      <c r="A19" s="168" t="s">
        <v>99</v>
      </c>
      <c r="B19" s="242"/>
      <c r="C19" s="79" t="s">
        <v>138</v>
      </c>
      <c r="D19" s="79" t="s">
        <v>57</v>
      </c>
      <c r="E19" s="175" t="s">
        <v>92</v>
      </c>
      <c r="F19" s="173">
        <v>110</v>
      </c>
      <c r="G19" s="110">
        <v>3814.4</v>
      </c>
      <c r="H19" s="110">
        <v>1007.2</v>
      </c>
      <c r="I19" s="110">
        <v>0</v>
      </c>
      <c r="J19" s="110">
        <f>G19+H19+I19</f>
        <v>4821.6000000000004</v>
      </c>
      <c r="K19" s="241"/>
      <c r="M19" s="28"/>
    </row>
    <row r="20" spans="1:13" s="7" customFormat="1" ht="48" customHeight="1" x14ac:dyDescent="0.2">
      <c r="A20" s="77" t="s">
        <v>196</v>
      </c>
      <c r="B20" s="240" t="s">
        <v>17</v>
      </c>
      <c r="C20" s="104"/>
      <c r="D20" s="104"/>
      <c r="E20" s="105"/>
      <c r="F20" s="106"/>
      <c r="G20" s="182">
        <f>G21+G22+G23+G25+G24</f>
        <v>74480.2</v>
      </c>
      <c r="H20" s="182">
        <f t="shared" ref="H20:I20" si="6">H21+H22+H23+H25+H24</f>
        <v>70460.899999999994</v>
      </c>
      <c r="I20" s="182">
        <f t="shared" si="6"/>
        <v>70460.899999999994</v>
      </c>
      <c r="J20" s="182">
        <f>I20+H20+G20</f>
        <v>215402</v>
      </c>
      <c r="K20" s="241"/>
      <c r="L20" s="8"/>
    </row>
    <row r="21" spans="1:13" s="7" customFormat="1" ht="12.75" customHeight="1" x14ac:dyDescent="0.2">
      <c r="A21" s="270" t="s">
        <v>62</v>
      </c>
      <c r="B21" s="241"/>
      <c r="C21" s="282" t="s">
        <v>26</v>
      </c>
      <c r="D21" s="282" t="s">
        <v>57</v>
      </c>
      <c r="E21" s="312" t="s">
        <v>135</v>
      </c>
      <c r="F21" s="240" t="s">
        <v>208</v>
      </c>
      <c r="G21" s="316">
        <v>70077.100000000006</v>
      </c>
      <c r="H21" s="316">
        <v>69753.7</v>
      </c>
      <c r="I21" s="316">
        <v>69753.7</v>
      </c>
      <c r="J21" s="319">
        <f>G21+H21+I21</f>
        <v>209584.5</v>
      </c>
      <c r="K21" s="241"/>
      <c r="L21" s="22"/>
    </row>
    <row r="22" spans="1:13" s="7" customFormat="1" x14ac:dyDescent="0.2">
      <c r="A22" s="271"/>
      <c r="B22" s="241"/>
      <c r="C22" s="299"/>
      <c r="D22" s="299"/>
      <c r="E22" s="312"/>
      <c r="F22" s="241"/>
      <c r="G22" s="317"/>
      <c r="H22" s="317"/>
      <c r="I22" s="317"/>
      <c r="J22" s="320"/>
      <c r="K22" s="241"/>
    </row>
    <row r="23" spans="1:13" s="7" customFormat="1" ht="13.5" customHeight="1" x14ac:dyDescent="0.2">
      <c r="A23" s="272"/>
      <c r="B23" s="241"/>
      <c r="C23" s="283"/>
      <c r="D23" s="283"/>
      <c r="E23" s="312"/>
      <c r="F23" s="242"/>
      <c r="G23" s="318"/>
      <c r="H23" s="318"/>
      <c r="I23" s="318"/>
      <c r="J23" s="321"/>
      <c r="K23" s="241"/>
      <c r="L23" s="21"/>
    </row>
    <row r="24" spans="1:13" s="7" customFormat="1" ht="85.5" customHeight="1" x14ac:dyDescent="0.2">
      <c r="A24" s="140" t="s">
        <v>160</v>
      </c>
      <c r="B24" s="241"/>
      <c r="C24" s="141" t="s">
        <v>26</v>
      </c>
      <c r="D24" s="141" t="s">
        <v>57</v>
      </c>
      <c r="E24" s="144" t="s">
        <v>162</v>
      </c>
      <c r="F24" s="138">
        <v>110</v>
      </c>
      <c r="G24" s="198">
        <v>3695.9</v>
      </c>
      <c r="H24" s="198">
        <v>0</v>
      </c>
      <c r="I24" s="198">
        <v>0</v>
      </c>
      <c r="J24" s="199">
        <f>G24+H24+I24</f>
        <v>3695.9</v>
      </c>
      <c r="K24" s="241"/>
      <c r="L24" s="21"/>
    </row>
    <row r="25" spans="1:13" s="7" customFormat="1" ht="60" x14ac:dyDescent="0.2">
      <c r="A25" s="72" t="s">
        <v>108</v>
      </c>
      <c r="B25" s="160" t="s">
        <v>137</v>
      </c>
      <c r="C25" s="165" t="s">
        <v>138</v>
      </c>
      <c r="D25" s="165" t="s">
        <v>57</v>
      </c>
      <c r="E25" s="166" t="s">
        <v>109</v>
      </c>
      <c r="F25" s="164">
        <v>110</v>
      </c>
      <c r="G25" s="111">
        <v>707.2</v>
      </c>
      <c r="H25" s="111">
        <v>707.2</v>
      </c>
      <c r="I25" s="111">
        <v>707.2</v>
      </c>
      <c r="J25" s="110">
        <f>I25+H25+G25</f>
        <v>2121.6000000000004</v>
      </c>
      <c r="K25" s="241"/>
    </row>
    <row r="26" spans="1:13" s="7" customFormat="1" ht="38.25" customHeight="1" x14ac:dyDescent="0.2">
      <c r="A26" s="72" t="s">
        <v>209</v>
      </c>
      <c r="B26" s="240" t="s">
        <v>17</v>
      </c>
      <c r="C26" s="165" t="s">
        <v>26</v>
      </c>
      <c r="D26" s="165" t="s">
        <v>57</v>
      </c>
      <c r="E26" s="166" t="s">
        <v>210</v>
      </c>
      <c r="F26" s="164">
        <v>110</v>
      </c>
      <c r="G26" s="111">
        <v>15</v>
      </c>
      <c r="H26" s="111">
        <v>0</v>
      </c>
      <c r="I26" s="111">
        <v>0</v>
      </c>
      <c r="J26" s="110">
        <f>I26+H26+G26</f>
        <v>15</v>
      </c>
      <c r="K26" s="242"/>
    </row>
    <row r="27" spans="1:13" s="7" customFormat="1" ht="37.5" customHeight="1" x14ac:dyDescent="0.2">
      <c r="A27" s="122" t="s">
        <v>197</v>
      </c>
      <c r="B27" s="242"/>
      <c r="C27" s="126" t="s">
        <v>26</v>
      </c>
      <c r="D27" s="126" t="s">
        <v>83</v>
      </c>
      <c r="E27" s="127" t="s">
        <v>64</v>
      </c>
      <c r="F27" s="124">
        <v>310</v>
      </c>
      <c r="G27" s="182">
        <v>163.80000000000001</v>
      </c>
      <c r="H27" s="182">
        <v>163.80000000000001</v>
      </c>
      <c r="I27" s="182">
        <v>163.80000000000001</v>
      </c>
      <c r="J27" s="182">
        <f t="shared" ref="J27:J31" si="7">G27+H27+I27</f>
        <v>491.40000000000003</v>
      </c>
      <c r="K27" s="185" t="s">
        <v>215</v>
      </c>
    </row>
    <row r="28" spans="1:13" s="7" customFormat="1" x14ac:dyDescent="0.2">
      <c r="A28" s="63" t="s">
        <v>46</v>
      </c>
      <c r="B28" s="85"/>
      <c r="C28" s="78"/>
      <c r="D28" s="78"/>
      <c r="E28" s="103"/>
      <c r="F28" s="81"/>
      <c r="G28" s="182">
        <f>G3</f>
        <v>158361.79999999996</v>
      </c>
      <c r="H28" s="182">
        <f>H3</f>
        <v>152794.89999999997</v>
      </c>
      <c r="I28" s="182">
        <f>I3</f>
        <v>155176.79999999999</v>
      </c>
      <c r="J28" s="182">
        <f t="shared" si="7"/>
        <v>466333.49999999994</v>
      </c>
      <c r="K28" s="76"/>
    </row>
    <row r="29" spans="1:13" s="7" customFormat="1" ht="36" x14ac:dyDescent="0.2">
      <c r="A29" s="63" t="s">
        <v>55</v>
      </c>
      <c r="B29" s="62" t="s">
        <v>17</v>
      </c>
      <c r="C29" s="78" t="s">
        <v>26</v>
      </c>
      <c r="D29" s="78"/>
      <c r="E29" s="103"/>
      <c r="F29" s="81"/>
      <c r="G29" s="110">
        <f>G3-G30-G31</f>
        <v>84190.199999999968</v>
      </c>
      <c r="H29" s="110">
        <f>H3-H30-H31</f>
        <v>79627.199999999983</v>
      </c>
      <c r="I29" s="110">
        <f>I3-I30-I31</f>
        <v>79627.199999999997</v>
      </c>
      <c r="J29" s="110">
        <f t="shared" si="7"/>
        <v>243444.59999999998</v>
      </c>
      <c r="K29" s="76"/>
      <c r="L29" s="8"/>
    </row>
    <row r="30" spans="1:13" s="7" customFormat="1" ht="24" x14ac:dyDescent="0.2">
      <c r="A30" s="63" t="s">
        <v>63</v>
      </c>
      <c r="B30" s="62" t="s">
        <v>13</v>
      </c>
      <c r="C30" s="78" t="s">
        <v>27</v>
      </c>
      <c r="D30" s="81"/>
      <c r="E30" s="103"/>
      <c r="F30" s="81"/>
      <c r="G30" s="110">
        <f>G9</f>
        <v>348.4</v>
      </c>
      <c r="H30" s="110">
        <f>H9</f>
        <v>348.4</v>
      </c>
      <c r="I30" s="110">
        <f>I9</f>
        <v>348.4</v>
      </c>
      <c r="J30" s="110">
        <f t="shared" si="7"/>
        <v>1045.1999999999998</v>
      </c>
      <c r="K30" s="76"/>
    </row>
    <row r="31" spans="1:13" s="7" customFormat="1" ht="24" x14ac:dyDescent="0.2">
      <c r="A31" s="63" t="s">
        <v>136</v>
      </c>
      <c r="B31" s="62" t="s">
        <v>137</v>
      </c>
      <c r="C31" s="78">
        <v>801</v>
      </c>
      <c r="D31" s="81"/>
      <c r="E31" s="103"/>
      <c r="F31" s="81"/>
      <c r="G31" s="110">
        <f>G11+G19+G25</f>
        <v>73823.199999999997</v>
      </c>
      <c r="H31" s="110">
        <f>H11+H19+H25</f>
        <v>72819.299999999988</v>
      </c>
      <c r="I31" s="110">
        <f>I11+I19+I25</f>
        <v>75201.2</v>
      </c>
      <c r="J31" s="110">
        <f t="shared" si="7"/>
        <v>221843.7</v>
      </c>
      <c r="K31" s="76"/>
    </row>
  </sheetData>
  <mergeCells count="60">
    <mergeCell ref="B26:B27"/>
    <mergeCell ref="K9:K10"/>
    <mergeCell ref="B20:B24"/>
    <mergeCell ref="I11:I12"/>
    <mergeCell ref="J11:J12"/>
    <mergeCell ref="G13:G17"/>
    <mergeCell ref="H13:H17"/>
    <mergeCell ref="J13:J17"/>
    <mergeCell ref="C21:C23"/>
    <mergeCell ref="F21:F23"/>
    <mergeCell ref="G21:G23"/>
    <mergeCell ref="H21:H23"/>
    <mergeCell ref="G11:G12"/>
    <mergeCell ref="H11:H12"/>
    <mergeCell ref="I21:I23"/>
    <mergeCell ref="J21:J23"/>
    <mergeCell ref="A21:A23"/>
    <mergeCell ref="F11:F12"/>
    <mergeCell ref="A11:A12"/>
    <mergeCell ref="D11:D12"/>
    <mergeCell ref="E11:E12"/>
    <mergeCell ref="A13:A17"/>
    <mergeCell ref="F13:F17"/>
    <mergeCell ref="E13:E17"/>
    <mergeCell ref="D13:D17"/>
    <mergeCell ref="B11:B19"/>
    <mergeCell ref="E21:E23"/>
    <mergeCell ref="C11:C17"/>
    <mergeCell ref="D21:D23"/>
    <mergeCell ref="A5:A7"/>
    <mergeCell ref="A3:F3"/>
    <mergeCell ref="A4:F4"/>
    <mergeCell ref="A8:F8"/>
    <mergeCell ref="A9:A10"/>
    <mergeCell ref="B9:B10"/>
    <mergeCell ref="C9:C10"/>
    <mergeCell ref="D9:D10"/>
    <mergeCell ref="E9:E10"/>
    <mergeCell ref="F9:F10"/>
    <mergeCell ref="G5:G7"/>
    <mergeCell ref="G9:G10"/>
    <mergeCell ref="H9:H10"/>
    <mergeCell ref="I9:I10"/>
    <mergeCell ref="J9:J10"/>
    <mergeCell ref="K11:K26"/>
    <mergeCell ref="K1:K2"/>
    <mergeCell ref="K5:K7"/>
    <mergeCell ref="I13:I17"/>
    <mergeCell ref="A1:A2"/>
    <mergeCell ref="B1:B2"/>
    <mergeCell ref="C1:F1"/>
    <mergeCell ref="G1:J1"/>
    <mergeCell ref="H5:H7"/>
    <mergeCell ref="B5:B7"/>
    <mergeCell ref="I5:I7"/>
    <mergeCell ref="J5:J7"/>
    <mergeCell ref="C5:C7"/>
    <mergeCell ref="D5:D7"/>
    <mergeCell ref="E5:E7"/>
    <mergeCell ref="F5:F7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3"/>
  <sheetViews>
    <sheetView zoomScaleNormal="100" workbookViewId="0">
      <selection activeCell="G19" sqref="G19"/>
    </sheetView>
  </sheetViews>
  <sheetFormatPr defaultRowHeight="12.75" x14ac:dyDescent="0.2"/>
  <cols>
    <col min="1" max="1" width="33.7109375" customWidth="1"/>
    <col min="2" max="2" width="12.28515625" style="3" customWidth="1"/>
    <col min="3" max="3" width="6.5703125" customWidth="1"/>
    <col min="4" max="4" width="6" customWidth="1"/>
    <col min="5" max="5" width="9.7109375" customWidth="1"/>
    <col min="6" max="6" width="5.85546875" customWidth="1"/>
    <col min="7" max="7" width="8.5703125" customWidth="1"/>
    <col min="11" max="11" width="23.28515625" style="4" customWidth="1"/>
    <col min="14" max="14" width="11.140625" customWidth="1"/>
  </cols>
  <sheetData>
    <row r="1" spans="1:18" ht="24" customHeight="1" x14ac:dyDescent="0.2">
      <c r="A1" s="234" t="s">
        <v>40</v>
      </c>
      <c r="B1" s="235" t="s">
        <v>41</v>
      </c>
      <c r="C1" s="235" t="s">
        <v>2</v>
      </c>
      <c r="D1" s="235"/>
      <c r="E1" s="235"/>
      <c r="F1" s="235"/>
      <c r="G1" s="235" t="s">
        <v>42</v>
      </c>
      <c r="H1" s="235"/>
      <c r="I1" s="235"/>
      <c r="J1" s="235"/>
      <c r="K1" s="235" t="s">
        <v>43</v>
      </c>
    </row>
    <row r="2" spans="1:18" ht="30" customHeight="1" x14ac:dyDescent="0.2">
      <c r="A2" s="234"/>
      <c r="B2" s="235"/>
      <c r="C2" s="61" t="s">
        <v>3</v>
      </c>
      <c r="D2" s="61" t="s">
        <v>4</v>
      </c>
      <c r="E2" s="61" t="s">
        <v>5</v>
      </c>
      <c r="F2" s="61" t="s">
        <v>6</v>
      </c>
      <c r="G2" s="14" t="s">
        <v>123</v>
      </c>
      <c r="H2" s="147" t="s">
        <v>140</v>
      </c>
      <c r="I2" s="147" t="s">
        <v>169</v>
      </c>
      <c r="J2" s="147" t="s">
        <v>44</v>
      </c>
      <c r="K2" s="235"/>
      <c r="N2" s="39"/>
      <c r="O2" s="41">
        <v>2023</v>
      </c>
      <c r="P2" s="41">
        <v>2024</v>
      </c>
      <c r="Q2" s="41">
        <v>2025</v>
      </c>
      <c r="R2" s="41" t="s">
        <v>114</v>
      </c>
    </row>
    <row r="3" spans="1:18" ht="26.25" customHeight="1" x14ac:dyDescent="0.2">
      <c r="A3" s="239" t="s">
        <v>124</v>
      </c>
      <c r="B3" s="239"/>
      <c r="C3" s="239"/>
      <c r="D3" s="239"/>
      <c r="E3" s="239"/>
      <c r="F3" s="239"/>
      <c r="G3" s="182">
        <f>G4</f>
        <v>2555.1999999999998</v>
      </c>
      <c r="H3" s="182">
        <f t="shared" ref="H3:I3" si="0">H4</f>
        <v>2555.1999999999998</v>
      </c>
      <c r="I3" s="182">
        <f t="shared" si="0"/>
        <v>2555.1999999999998</v>
      </c>
      <c r="J3" s="182">
        <f>SUM(G3:I3)</f>
        <v>7665.5999999999995</v>
      </c>
      <c r="K3" s="232"/>
      <c r="N3" s="39" t="s">
        <v>115</v>
      </c>
      <c r="O3" s="39">
        <v>0</v>
      </c>
      <c r="P3" s="39">
        <v>0</v>
      </c>
      <c r="Q3" s="39">
        <v>0</v>
      </c>
      <c r="R3" s="29">
        <f>O3+P3+Q3</f>
        <v>0</v>
      </c>
    </row>
    <row r="4" spans="1:18" ht="27.75" customHeight="1" x14ac:dyDescent="0.2">
      <c r="A4" s="330" t="s">
        <v>200</v>
      </c>
      <c r="B4" s="330"/>
      <c r="C4" s="330"/>
      <c r="D4" s="330"/>
      <c r="E4" s="330"/>
      <c r="F4" s="330"/>
      <c r="G4" s="182">
        <f>G10</f>
        <v>2555.1999999999998</v>
      </c>
      <c r="H4" s="182">
        <f t="shared" ref="H4:I4" si="1">H10</f>
        <v>2555.1999999999998</v>
      </c>
      <c r="I4" s="182">
        <f t="shared" si="1"/>
        <v>2555.1999999999998</v>
      </c>
      <c r="J4" s="182">
        <f>SUM(G4:I4)</f>
        <v>7665.5999999999995</v>
      </c>
      <c r="K4" s="233"/>
      <c r="N4" s="39" t="s">
        <v>88</v>
      </c>
      <c r="O4" s="39">
        <v>0</v>
      </c>
      <c r="P4" s="39">
        <v>0</v>
      </c>
      <c r="Q4" s="39">
        <v>0</v>
      </c>
      <c r="R4" s="29">
        <f t="shared" ref="R4:R7" si="2">O4+P4+Q4</f>
        <v>0</v>
      </c>
    </row>
    <row r="5" spans="1:18" ht="13.5" customHeight="1" x14ac:dyDescent="0.2">
      <c r="A5" s="327" t="s">
        <v>201</v>
      </c>
      <c r="B5" s="328" t="s">
        <v>17</v>
      </c>
      <c r="C5" s="282"/>
      <c r="D5" s="282"/>
      <c r="E5" s="282"/>
      <c r="F5" s="282"/>
      <c r="G5" s="322">
        <f>G10</f>
        <v>2555.1999999999998</v>
      </c>
      <c r="H5" s="322">
        <f t="shared" ref="H5:I5" si="3">H10</f>
        <v>2555.1999999999998</v>
      </c>
      <c r="I5" s="322">
        <f t="shared" si="3"/>
        <v>2555.1999999999998</v>
      </c>
      <c r="J5" s="322">
        <f>SUM(G5:I9)</f>
        <v>7665.5999999999995</v>
      </c>
      <c r="K5" s="240" t="s">
        <v>202</v>
      </c>
      <c r="N5" s="39" t="s">
        <v>89</v>
      </c>
      <c r="O5" s="145">
        <f>G12</f>
        <v>2555.1999999999998</v>
      </c>
      <c r="P5" s="145">
        <f>H13</f>
        <v>2555.1999999999998</v>
      </c>
      <c r="Q5" s="145">
        <f>I13</f>
        <v>2555.1999999999998</v>
      </c>
      <c r="R5" s="29">
        <f t="shared" si="2"/>
        <v>7665.5999999999995</v>
      </c>
    </row>
    <row r="6" spans="1:18" ht="18" customHeight="1" x14ac:dyDescent="0.2">
      <c r="A6" s="327"/>
      <c r="B6" s="291"/>
      <c r="C6" s="299"/>
      <c r="D6" s="299"/>
      <c r="E6" s="299"/>
      <c r="F6" s="299"/>
      <c r="G6" s="323"/>
      <c r="H6" s="323"/>
      <c r="I6" s="323"/>
      <c r="J6" s="323"/>
      <c r="K6" s="241"/>
      <c r="N6" s="39" t="s">
        <v>116</v>
      </c>
      <c r="O6" s="39">
        <v>0</v>
      </c>
      <c r="P6" s="39">
        <v>0</v>
      </c>
      <c r="Q6" s="39">
        <v>0</v>
      </c>
      <c r="R6" s="29">
        <f t="shared" si="2"/>
        <v>0</v>
      </c>
    </row>
    <row r="7" spans="1:18" ht="18.75" customHeight="1" x14ac:dyDescent="0.2">
      <c r="A7" s="327"/>
      <c r="B7" s="291"/>
      <c r="C7" s="299"/>
      <c r="D7" s="299"/>
      <c r="E7" s="299"/>
      <c r="F7" s="299"/>
      <c r="G7" s="323"/>
      <c r="H7" s="323"/>
      <c r="I7" s="323"/>
      <c r="J7" s="323"/>
      <c r="K7" s="241"/>
      <c r="N7" s="39" t="s">
        <v>117</v>
      </c>
      <c r="O7" s="145">
        <v>0</v>
      </c>
      <c r="P7" s="39">
        <v>0</v>
      </c>
      <c r="Q7" s="39">
        <v>0</v>
      </c>
      <c r="R7" s="29">
        <f t="shared" si="2"/>
        <v>0</v>
      </c>
    </row>
    <row r="8" spans="1:18" ht="24" customHeight="1" x14ac:dyDescent="0.2">
      <c r="A8" s="327"/>
      <c r="B8" s="291"/>
      <c r="C8" s="299"/>
      <c r="D8" s="299"/>
      <c r="E8" s="299"/>
      <c r="F8" s="299"/>
      <c r="G8" s="323"/>
      <c r="H8" s="323"/>
      <c r="I8" s="323"/>
      <c r="J8" s="323"/>
      <c r="K8" s="241"/>
      <c r="N8" s="29" t="s">
        <v>114</v>
      </c>
      <c r="O8" s="146">
        <f>O3+O4+O5+O6+O7</f>
        <v>2555.1999999999998</v>
      </c>
      <c r="P8" s="146">
        <f t="shared" ref="P8:R8" si="4">P3+P4+P5+P6+P7</f>
        <v>2555.1999999999998</v>
      </c>
      <c r="Q8" s="146">
        <f t="shared" si="4"/>
        <v>2555.1999999999998</v>
      </c>
      <c r="R8" s="146">
        <f t="shared" si="4"/>
        <v>7665.5999999999995</v>
      </c>
    </row>
    <row r="9" spans="1:18" ht="29.25" customHeight="1" x14ac:dyDescent="0.2">
      <c r="A9" s="327"/>
      <c r="B9" s="291"/>
      <c r="C9" s="283"/>
      <c r="D9" s="283"/>
      <c r="E9" s="283"/>
      <c r="F9" s="283"/>
      <c r="G9" s="324"/>
      <c r="H9" s="324"/>
      <c r="I9" s="324"/>
      <c r="J9" s="324"/>
      <c r="K9" s="241"/>
    </row>
    <row r="10" spans="1:18" ht="9" customHeight="1" x14ac:dyDescent="0.2">
      <c r="A10" s="263" t="s">
        <v>125</v>
      </c>
      <c r="B10" s="291"/>
      <c r="C10" s="265" t="s">
        <v>26</v>
      </c>
      <c r="D10" s="265" t="s">
        <v>133</v>
      </c>
      <c r="E10" s="267" t="s">
        <v>134</v>
      </c>
      <c r="F10" s="265" t="s">
        <v>91</v>
      </c>
      <c r="G10" s="316">
        <v>2555.1999999999998</v>
      </c>
      <c r="H10" s="316">
        <v>2555.1999999999998</v>
      </c>
      <c r="I10" s="316">
        <v>2555.1999999999998</v>
      </c>
      <c r="J10" s="325">
        <f>G10+H10+I10</f>
        <v>7665.5999999999995</v>
      </c>
      <c r="K10" s="241"/>
    </row>
    <row r="11" spans="1:18" ht="35.25" customHeight="1" x14ac:dyDescent="0.2">
      <c r="A11" s="264"/>
      <c r="B11" s="329"/>
      <c r="C11" s="266"/>
      <c r="D11" s="266"/>
      <c r="E11" s="268"/>
      <c r="F11" s="266"/>
      <c r="G11" s="318"/>
      <c r="H11" s="318"/>
      <c r="I11" s="318"/>
      <c r="J11" s="326"/>
      <c r="K11" s="242"/>
    </row>
    <row r="12" spans="1:18" ht="14.25" customHeight="1" x14ac:dyDescent="0.2">
      <c r="A12" s="85" t="s">
        <v>46</v>
      </c>
      <c r="B12" s="62"/>
      <c r="C12" s="65"/>
      <c r="D12" s="75"/>
      <c r="E12" s="75"/>
      <c r="F12" s="75"/>
      <c r="G12" s="182">
        <f>G10</f>
        <v>2555.1999999999998</v>
      </c>
      <c r="H12" s="182">
        <f>H10</f>
        <v>2555.1999999999998</v>
      </c>
      <c r="I12" s="182">
        <f t="shared" ref="I12" si="5">I10</f>
        <v>2555.1999999999998</v>
      </c>
      <c r="J12" s="182">
        <f>SUM(G12:I12)</f>
        <v>7665.5999999999995</v>
      </c>
      <c r="K12" s="76"/>
    </row>
    <row r="13" spans="1:18" ht="36.75" customHeight="1" x14ac:dyDescent="0.2">
      <c r="A13" s="85" t="s">
        <v>47</v>
      </c>
      <c r="B13" s="62" t="s">
        <v>17</v>
      </c>
      <c r="C13" s="65"/>
      <c r="D13" s="75"/>
      <c r="E13" s="75"/>
      <c r="F13" s="75"/>
      <c r="G13" s="182">
        <f>G12</f>
        <v>2555.1999999999998</v>
      </c>
      <c r="H13" s="182">
        <f t="shared" ref="H13:I13" si="6">H12</f>
        <v>2555.1999999999998</v>
      </c>
      <c r="I13" s="182">
        <f t="shared" si="6"/>
        <v>2555.1999999999998</v>
      </c>
      <c r="J13" s="182">
        <f>SUM(G13:I13)</f>
        <v>7665.5999999999995</v>
      </c>
      <c r="K13" s="76"/>
    </row>
  </sheetData>
  <mergeCells count="28">
    <mergeCell ref="G1:J1"/>
    <mergeCell ref="K1:K2"/>
    <mergeCell ref="A3:F3"/>
    <mergeCell ref="K3:K4"/>
    <mergeCell ref="A4:F4"/>
    <mergeCell ref="A5:A9"/>
    <mergeCell ref="B5:B11"/>
    <mergeCell ref="A1:A2"/>
    <mergeCell ref="B1:B2"/>
    <mergeCell ref="C1:F1"/>
    <mergeCell ref="A10:A11"/>
    <mergeCell ref="C10:C11"/>
    <mergeCell ref="D10:D11"/>
    <mergeCell ref="E10:E11"/>
    <mergeCell ref="F10:F11"/>
    <mergeCell ref="K5:K11"/>
    <mergeCell ref="C5:C9"/>
    <mergeCell ref="D5:D9"/>
    <mergeCell ref="E5:E9"/>
    <mergeCell ref="F5:F9"/>
    <mergeCell ref="G5:G9"/>
    <mergeCell ref="H5:H9"/>
    <mergeCell ref="G10:G11"/>
    <mergeCell ref="I5:I9"/>
    <mergeCell ref="J5:J9"/>
    <mergeCell ref="H10:H11"/>
    <mergeCell ref="I10:I11"/>
    <mergeCell ref="J10:J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3"/>
  <sheetViews>
    <sheetView workbookViewId="0">
      <selection activeCell="L22" sqref="L22"/>
    </sheetView>
  </sheetViews>
  <sheetFormatPr defaultRowHeight="12.75" x14ac:dyDescent="0.2"/>
  <cols>
    <col min="1" max="1" width="23.7109375" style="1" customWidth="1"/>
    <col min="2" max="16384" width="9.140625" style="1"/>
  </cols>
  <sheetData>
    <row r="1" spans="1:11" x14ac:dyDescent="0.2">
      <c r="A1" s="334"/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1" x14ac:dyDescent="0.2">
      <c r="A2" s="334"/>
      <c r="B2" s="291"/>
      <c r="C2" s="44"/>
      <c r="D2" s="44"/>
      <c r="E2" s="44"/>
      <c r="F2" s="44"/>
      <c r="G2" s="44"/>
      <c r="H2" s="44"/>
      <c r="I2" s="44"/>
      <c r="J2" s="44"/>
      <c r="K2" s="291"/>
    </row>
    <row r="3" spans="1:11" x14ac:dyDescent="0.2">
      <c r="A3" s="331"/>
      <c r="B3" s="331"/>
      <c r="C3" s="331"/>
      <c r="D3" s="331"/>
      <c r="E3" s="331"/>
      <c r="F3" s="331"/>
      <c r="G3" s="45"/>
      <c r="H3" s="45"/>
      <c r="I3" s="45"/>
      <c r="J3" s="45"/>
      <c r="K3" s="332"/>
    </row>
    <row r="4" spans="1:11" x14ac:dyDescent="0.2">
      <c r="A4" s="333"/>
      <c r="B4" s="333"/>
      <c r="C4" s="333"/>
      <c r="D4" s="333"/>
      <c r="E4" s="333"/>
      <c r="F4" s="333"/>
      <c r="G4" s="46"/>
      <c r="H4" s="46"/>
      <c r="I4" s="46"/>
      <c r="J4" s="46"/>
      <c r="K4" s="332"/>
    </row>
    <row r="5" spans="1:11" ht="109.5" customHeight="1" x14ac:dyDescent="0.2">
      <c r="A5" s="47"/>
      <c r="B5" s="291"/>
      <c r="C5" s="48"/>
      <c r="D5" s="48"/>
      <c r="E5" s="49"/>
      <c r="F5" s="48"/>
      <c r="G5" s="50"/>
      <c r="H5" s="50"/>
      <c r="I5" s="50"/>
      <c r="J5" s="51"/>
      <c r="K5" s="291"/>
    </row>
    <row r="6" spans="1:11" x14ac:dyDescent="0.2">
      <c r="A6" s="47"/>
      <c r="B6" s="291"/>
      <c r="C6" s="48"/>
      <c r="D6" s="48"/>
      <c r="E6" s="49"/>
      <c r="F6" s="48"/>
      <c r="G6" s="50"/>
      <c r="H6" s="50"/>
      <c r="I6" s="50"/>
      <c r="J6" s="51"/>
      <c r="K6" s="291"/>
    </row>
    <row r="7" spans="1:11" x14ac:dyDescent="0.2">
      <c r="A7" s="47"/>
      <c r="B7" s="291"/>
      <c r="C7" s="48"/>
      <c r="D7" s="48"/>
      <c r="E7" s="48"/>
      <c r="F7" s="48"/>
      <c r="G7" s="50"/>
      <c r="H7" s="50"/>
      <c r="I7" s="50"/>
      <c r="J7" s="51"/>
      <c r="K7" s="291"/>
    </row>
    <row r="8" spans="1:11" x14ac:dyDescent="0.2">
      <c r="A8" s="47"/>
      <c r="B8" s="291"/>
      <c r="C8" s="335"/>
      <c r="D8" s="335"/>
      <c r="E8" s="335"/>
      <c r="F8" s="52"/>
      <c r="G8" s="53"/>
      <c r="H8" s="53"/>
      <c r="I8" s="53"/>
      <c r="J8" s="54"/>
      <c r="K8" s="291"/>
    </row>
    <row r="9" spans="1:11" x14ac:dyDescent="0.2">
      <c r="A9" s="55"/>
      <c r="B9" s="291"/>
      <c r="C9" s="335"/>
      <c r="D9" s="335"/>
      <c r="E9" s="335"/>
      <c r="F9" s="48"/>
      <c r="G9" s="50"/>
      <c r="H9" s="50"/>
      <c r="I9" s="50"/>
      <c r="J9" s="51"/>
      <c r="K9" s="291"/>
    </row>
    <row r="10" spans="1:11" x14ac:dyDescent="0.2">
      <c r="A10" s="55"/>
      <c r="B10" s="291"/>
      <c r="C10" s="335"/>
      <c r="D10" s="335"/>
      <c r="E10" s="335"/>
      <c r="F10" s="48"/>
      <c r="G10" s="50"/>
      <c r="H10" s="50"/>
      <c r="I10" s="50"/>
      <c r="J10" s="51"/>
      <c r="K10" s="291"/>
    </row>
    <row r="11" spans="1:11" x14ac:dyDescent="0.2">
      <c r="A11" s="56"/>
      <c r="B11" s="291"/>
      <c r="C11" s="48"/>
      <c r="D11" s="48"/>
      <c r="E11" s="49"/>
      <c r="F11" s="48"/>
      <c r="G11" s="50"/>
      <c r="H11" s="50"/>
      <c r="I11" s="50"/>
      <c r="J11" s="51"/>
      <c r="K11" s="291"/>
    </row>
    <row r="12" spans="1:11" x14ac:dyDescent="0.2">
      <c r="A12" s="57"/>
      <c r="B12" s="58"/>
      <c r="C12" s="48"/>
      <c r="D12" s="59"/>
      <c r="E12" s="59"/>
      <c r="F12" s="48"/>
      <c r="G12" s="46"/>
      <c r="H12" s="46"/>
      <c r="I12" s="46"/>
      <c r="J12" s="45"/>
      <c r="K12" s="58"/>
    </row>
    <row r="13" spans="1:11" x14ac:dyDescent="0.2">
      <c r="A13" s="57"/>
      <c r="B13" s="44"/>
      <c r="C13" s="48"/>
      <c r="D13" s="59"/>
      <c r="E13" s="59"/>
      <c r="F13" s="48"/>
      <c r="G13" s="46"/>
      <c r="H13" s="46"/>
      <c r="I13" s="46"/>
      <c r="J13" s="45"/>
      <c r="K13" s="58"/>
    </row>
  </sheetData>
  <mergeCells count="13">
    <mergeCell ref="B5:B11"/>
    <mergeCell ref="K5:K11"/>
    <mergeCell ref="C8:C10"/>
    <mergeCell ref="D8:D10"/>
    <mergeCell ref="E8:E10"/>
    <mergeCell ref="A3:F3"/>
    <mergeCell ref="K3:K4"/>
    <mergeCell ref="A4:F4"/>
    <mergeCell ref="A1:A2"/>
    <mergeCell ref="B1:B2"/>
    <mergeCell ref="C1:F1"/>
    <mergeCell ref="G1:J1"/>
    <mergeCell ref="K1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 1 к МП</vt:lpstr>
      <vt:lpstr>прил 2 к МП</vt:lpstr>
      <vt:lpstr>Охрана окр. среды</vt:lpstr>
      <vt:lpstr>пов.ур.комф.</vt:lpstr>
      <vt:lpstr>вып. отд госполномочий</vt:lpstr>
      <vt:lpstr>орг.трансп.обсл</vt:lpstr>
      <vt:lpstr>сод. в разв. м.с.</vt:lpstr>
      <vt:lpstr>хлеб </vt:lpstr>
      <vt:lpstr>защита прав</vt:lpstr>
      <vt:lpstr>'прил 2 к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Донскова Наталья Валерьевна</cp:lastModifiedBy>
  <cp:lastPrinted>2023-07-12T09:59:01Z</cp:lastPrinted>
  <dcterms:created xsi:type="dcterms:W3CDTF">2018-02-06T08:25:25Z</dcterms:created>
  <dcterms:modified xsi:type="dcterms:W3CDTF">2023-07-13T03:46:33Z</dcterms:modified>
</cp:coreProperties>
</file>