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/>
  </bookViews>
  <sheets>
    <sheet name="2019" sheetId="5" r:id="rId1"/>
  </sheets>
  <definedNames>
    <definedName name="_xlnm.Print_Area" localSheetId="0">'2019'!$A$1:$I$32</definedName>
  </definedNames>
  <calcPr calcId="114210"/>
</workbook>
</file>

<file path=xl/calcChain.xml><?xml version="1.0" encoding="utf-8"?>
<calcChain xmlns="http://schemas.openxmlformats.org/spreadsheetml/2006/main">
  <c r="H17" i="5"/>
  <c r="H15"/>
  <c r="I16"/>
  <c r="H25"/>
  <c r="H26"/>
  <c r="H24"/>
  <c r="H28"/>
  <c r="H23"/>
  <c r="H21"/>
  <c r="G17"/>
  <c r="G25"/>
  <c r="G26"/>
  <c r="G24"/>
  <c r="G28"/>
  <c r="G15"/>
  <c r="G23"/>
  <c r="F21"/>
  <c r="E21"/>
  <c r="D21"/>
  <c r="C21"/>
  <c r="B21"/>
  <c r="F17"/>
  <c r="F25"/>
  <c r="E17"/>
  <c r="E25"/>
  <c r="D17"/>
  <c r="D25"/>
  <c r="C17"/>
  <c r="C25"/>
  <c r="B17"/>
  <c r="B25"/>
  <c r="F15"/>
  <c r="F23"/>
  <c r="E15"/>
  <c r="E23"/>
  <c r="D15"/>
  <c r="D23"/>
  <c r="C15"/>
  <c r="C23"/>
  <c r="B15"/>
  <c r="B23"/>
  <c r="I23"/>
  <c r="G21"/>
  <c r="C26"/>
  <c r="C24"/>
  <c r="C28"/>
  <c r="B26"/>
  <c r="B24"/>
  <c r="I25"/>
  <c r="D26"/>
  <c r="D24"/>
  <c r="D28"/>
  <c r="F26"/>
  <c r="F24"/>
  <c r="F28"/>
  <c r="G29"/>
  <c r="G27"/>
  <c r="H27"/>
  <c r="H29"/>
  <c r="E26"/>
  <c r="E24"/>
  <c r="E28"/>
  <c r="I17"/>
  <c r="I15"/>
  <c r="D27"/>
  <c r="D29"/>
  <c r="I24"/>
  <c r="B28"/>
  <c r="C27"/>
  <c r="C29"/>
  <c r="E29"/>
  <c r="E27"/>
  <c r="F27"/>
  <c r="F29"/>
  <c r="I26"/>
  <c r="B27"/>
  <c r="I28"/>
  <c r="J32"/>
  <c r="B29"/>
  <c r="I29"/>
</calcChain>
</file>

<file path=xl/sharedStrings.xml><?xml version="1.0" encoding="utf-8"?>
<sst xmlns="http://schemas.openxmlformats.org/spreadsheetml/2006/main" count="54" uniqueCount="39">
  <si>
    <t xml:space="preserve">  Программа пассажирских перевозок организациям   воздушного  транспорта на компенсацию расходов, возникающих в результате государственного регулирования тарифов при осуществлении пассажирских перевозок по регулярным внутрирайонным маршрутам в Енисейском районе на 2019 год      </t>
  </si>
  <si>
    <t>Показатели</t>
  </si>
  <si>
    <t xml:space="preserve">ЕГ 9380
</t>
  </si>
  <si>
    <t xml:space="preserve">ЕГ 9381
</t>
  </si>
  <si>
    <t xml:space="preserve">ЕГ 9382
</t>
  </si>
  <si>
    <t xml:space="preserve">ЕГ 9383
</t>
  </si>
  <si>
    <t xml:space="preserve">ЕГ 9384
</t>
  </si>
  <si>
    <t xml:space="preserve">ЕГ 9385
</t>
  </si>
  <si>
    <t>Всего 2019 год</t>
  </si>
  <si>
    <t>Енисейск-Н.Городок-Ярцево-Кривляк-Майское-Кривляк-Ярцево-Н.Городок-Енисейск</t>
  </si>
  <si>
    <t>Енисейск-Н.Городок-Ярцево-А.Шлюз-Безымянка-Луговатка-Безымянка-А.Шлюз-Ярцево-Н.Городок-Енисейск</t>
  </si>
  <si>
    <t>Енисейск-Н.Городок-Ярцево-Кривляк-Майское-Сым-Майское-Кривляк-Ярцево-Н.Городок-Енисейск</t>
  </si>
  <si>
    <t>Енисейск-Маковское-Лосиноборское-Суханово-Айдара-Суханово-Лосиноборское-Маковское-Енисейск</t>
  </si>
  <si>
    <t>Енисейск-У.Пит-Шишмарево-Колмогорово-Назимово-Колмогорово-Шишмарево-У.Пит-Енисейск</t>
  </si>
  <si>
    <t>Тип воздушного судна</t>
  </si>
  <si>
    <t>Ми-8Т</t>
  </si>
  <si>
    <t>Протяженность маршрута, км</t>
  </si>
  <si>
    <t>-</t>
  </si>
  <si>
    <t>Номинальная вместимость ВС, чел.</t>
  </si>
  <si>
    <r>
      <t>Время полета за рейс, час</t>
    </r>
    <r>
      <rPr>
        <b/>
        <sz val="16"/>
        <rFont val="Times New Roman"/>
        <family val="1"/>
        <charset val="204"/>
      </rPr>
      <t>*</t>
    </r>
  </si>
  <si>
    <t>Налет часов в год</t>
  </si>
  <si>
    <t>Количество рейсов (туда и обратно) за год</t>
  </si>
  <si>
    <t>Число перевезенных пассажиров, чел.</t>
  </si>
  <si>
    <t>% занятости кресел</t>
  </si>
  <si>
    <t>Стоимость летного часа, рублей без НДС</t>
  </si>
  <si>
    <t>Предельный тариф за перевозку 1 чел. с учетом индекса роста цен, рублей без НДС</t>
  </si>
  <si>
    <t>Процент оплаты от предельного тарифа, %</t>
  </si>
  <si>
    <t>Средняя стоимость билета, рублей без НДС</t>
  </si>
  <si>
    <t>Расходы, рублей без НДС</t>
  </si>
  <si>
    <t>Доходы, рублей без НДС</t>
  </si>
  <si>
    <t>Доходы от перевозки пассажиров, рублей без НДС</t>
  </si>
  <si>
    <t>Доходы от перевозки грузов и сверхнормативного багажа, рублей без НДС</t>
  </si>
  <si>
    <t>норматив субсидирования, рублей</t>
  </si>
  <si>
    <t>Прибыль/убыток, рублей</t>
  </si>
  <si>
    <t>Итого: -тыс. рублей</t>
  </si>
  <si>
    <t>2019 год</t>
  </si>
  <si>
    <t>Енисейск-Подтесово-Енисейск (норматив субсидирования применяется с 01.01.2019г. по 30.09.2019г.)</t>
  </si>
  <si>
    <t>Енисейск-Подтесово-Енисейск (норматив субсидирования применяется с 01.10.2019г. по 31.12.2019г.)</t>
  </si>
  <si>
    <t>Приложение 2
к постановлению администрации района
от _________________________ № _________</t>
  </si>
</sst>
</file>

<file path=xl/styles.xml><?xml version="1.0" encoding="utf-8"?>
<styleSheet xmlns="http://schemas.openxmlformats.org/spreadsheetml/2006/main">
  <numFmts count="11">
    <numFmt numFmtId="43" formatCode="_-* #,##0.00_р_._-;\-* #,##0.00_р_._-;_-* &quot;-&quot;??_р_._-;_-@_-"/>
    <numFmt numFmtId="164" formatCode="_(* #,##0.0_);_(* \(#,##0.0\);_(* &quot;-&quot;??_);_(@_)"/>
    <numFmt numFmtId="165" formatCode="#,##0.0"/>
    <numFmt numFmtId="166" formatCode="#,##0.000"/>
    <numFmt numFmtId="167" formatCode="#,##0.00;[Red]#,##0.00"/>
    <numFmt numFmtId="168" formatCode="#,##0.00_ ;[Red]\-#,##0.00\ "/>
    <numFmt numFmtId="169" formatCode="\$#,##0\ ;\(\$#,##0\)"/>
    <numFmt numFmtId="170" formatCode="_(* #,##0_);_(* \(#,##0\);_(* &quot;-&quot;_);_(@_)"/>
    <numFmt numFmtId="171" formatCode="_(* #,##0.00_);_(* \(#,##0.00\);_(* &quot;-&quot;??_);_(@_)"/>
    <numFmt numFmtId="172" formatCode="#,##0.0;[Red]#,##0.0"/>
    <numFmt numFmtId="173" formatCode="0.000"/>
  </numFmts>
  <fonts count="28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sz val="16"/>
      <name val="Arial Cyr"/>
      <charset val="204"/>
    </font>
    <font>
      <sz val="18"/>
      <name val="Arial Cyr"/>
      <charset val="204"/>
    </font>
    <font>
      <sz val="11"/>
      <name val="Arial Cyr"/>
      <charset val="204"/>
    </font>
    <font>
      <sz val="20"/>
      <name val="Arial Cyr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name val="TimesET"/>
    </font>
    <font>
      <sz val="10"/>
      <name val="Arial"/>
      <family val="2"/>
      <charset val="204"/>
    </font>
    <font>
      <b/>
      <sz val="22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26"/>
      <name val="Times New Roman"/>
      <family val="1"/>
      <charset val="204"/>
    </font>
    <font>
      <sz val="24"/>
      <name val="Arial Cyr"/>
      <charset val="204"/>
    </font>
    <font>
      <sz val="18"/>
      <name val="Times New Roman"/>
      <family val="1"/>
      <charset val="204"/>
    </font>
    <font>
      <b/>
      <sz val="28"/>
      <name val="Arial Cyr"/>
      <charset val="204"/>
    </font>
    <font>
      <b/>
      <sz val="2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3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1" applyNumberFormat="0" applyFont="0" applyFill="0" applyAlignment="0" applyProtection="0"/>
    <xf numFmtId="0" fontId="1" fillId="0" borderId="0"/>
    <xf numFmtId="0" fontId="1" fillId="0" borderId="0"/>
    <xf numFmtId="0" fontId="27" fillId="0" borderId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8" fillId="0" borderId="0" applyFont="0" applyFill="0" applyBorder="0" applyAlignment="0" applyProtection="0"/>
  </cellStyleXfs>
  <cellXfs count="94">
    <xf numFmtId="0" fontId="0" fillId="0" borderId="0" xfId="0"/>
    <xf numFmtId="0" fontId="2" fillId="2" borderId="0" xfId="8" applyFont="1" applyFill="1" applyBorder="1"/>
    <xf numFmtId="0" fontId="3" fillId="2" borderId="0" xfId="8" applyFont="1" applyFill="1"/>
    <xf numFmtId="0" fontId="1" fillId="0" borderId="0" xfId="8"/>
    <xf numFmtId="0" fontId="2" fillId="2" borderId="0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top" wrapText="1"/>
    </xf>
    <xf numFmtId="0" fontId="2" fillId="2" borderId="3" xfId="8" applyFont="1" applyFill="1" applyBorder="1" applyAlignment="1">
      <alignment horizontal="center" vertical="top" wrapText="1"/>
    </xf>
    <xf numFmtId="0" fontId="1" fillId="0" borderId="0" xfId="8" applyAlignment="1">
      <alignment vertical="center"/>
    </xf>
    <xf numFmtId="0" fontId="7" fillId="2" borderId="4" xfId="8" applyFont="1" applyFill="1" applyBorder="1" applyAlignment="1">
      <alignment vertical="center" wrapText="1"/>
    </xf>
    <xf numFmtId="164" fontId="7" fillId="2" borderId="5" xfId="15" applyNumberFormat="1" applyFont="1" applyFill="1" applyBorder="1" applyAlignment="1">
      <alignment horizontal="center" vertical="center"/>
    </xf>
    <xf numFmtId="0" fontId="7" fillId="2" borderId="5" xfId="8" applyFont="1" applyFill="1" applyBorder="1" applyAlignment="1">
      <alignment horizontal="center" vertical="center" wrapText="1"/>
    </xf>
    <xf numFmtId="0" fontId="7" fillId="2" borderId="6" xfId="8" applyFont="1" applyFill="1" applyBorder="1" applyAlignment="1">
      <alignment horizontal="center" vertical="center" wrapText="1"/>
    </xf>
    <xf numFmtId="0" fontId="9" fillId="0" borderId="0" xfId="8" applyFont="1" applyAlignment="1">
      <alignment vertical="center"/>
    </xf>
    <xf numFmtId="0" fontId="1" fillId="0" borderId="0" xfId="8" applyBorder="1"/>
    <xf numFmtId="3" fontId="7" fillId="2" borderId="6" xfId="8" applyNumberFormat="1" applyFont="1" applyFill="1" applyBorder="1" applyAlignment="1">
      <alignment horizontal="center" vertical="center" wrapText="1"/>
    </xf>
    <xf numFmtId="3" fontId="7" fillId="2" borderId="5" xfId="8" applyNumberFormat="1" applyFont="1" applyFill="1" applyBorder="1" applyAlignment="1">
      <alignment horizontal="center" vertical="center" wrapText="1"/>
    </xf>
    <xf numFmtId="9" fontId="7" fillId="2" borderId="6" xfId="12" applyFont="1" applyFill="1" applyBorder="1" applyAlignment="1">
      <alignment horizontal="center" vertical="center" wrapText="1"/>
    </xf>
    <xf numFmtId="1" fontId="7" fillId="2" borderId="5" xfId="8" applyNumberFormat="1" applyFont="1" applyFill="1" applyBorder="1" applyAlignment="1">
      <alignment horizontal="center" vertical="center" wrapText="1"/>
    </xf>
    <xf numFmtId="1" fontId="2" fillId="2" borderId="0" xfId="8" applyNumberFormat="1" applyFont="1" applyFill="1" applyBorder="1" applyAlignment="1">
      <alignment horizontal="center" vertical="center" wrapText="1"/>
    </xf>
    <xf numFmtId="0" fontId="7" fillId="0" borderId="4" xfId="8" applyFont="1" applyFill="1" applyBorder="1" applyAlignment="1">
      <alignment vertical="center" wrapText="1"/>
    </xf>
    <xf numFmtId="165" fontId="7" fillId="0" borderId="5" xfId="8" applyNumberFormat="1" applyFont="1" applyFill="1" applyBorder="1" applyAlignment="1">
      <alignment horizontal="center" vertical="center" wrapText="1"/>
    </xf>
    <xf numFmtId="4" fontId="2" fillId="2" borderId="0" xfId="8" applyNumberFormat="1" applyFont="1" applyFill="1" applyBorder="1" applyAlignment="1">
      <alignment horizontal="center" vertical="center" wrapText="1"/>
    </xf>
    <xf numFmtId="4" fontId="7" fillId="0" borderId="6" xfId="8" applyNumberFormat="1" applyFont="1" applyFill="1" applyBorder="1" applyAlignment="1">
      <alignment horizontal="center" vertical="center" wrapText="1"/>
    </xf>
    <xf numFmtId="0" fontId="7" fillId="0" borderId="5" xfId="8" applyFont="1" applyFill="1" applyBorder="1" applyAlignment="1">
      <alignment horizontal="center" vertical="center" wrapText="1"/>
    </xf>
    <xf numFmtId="0" fontId="9" fillId="0" borderId="0" xfId="8" applyFont="1"/>
    <xf numFmtId="0" fontId="10" fillId="0" borderId="0" xfId="8" applyFont="1" applyAlignment="1">
      <alignment horizontal="center" vertical="center"/>
    </xf>
    <xf numFmtId="0" fontId="10" fillId="0" borderId="0" xfId="8" applyFont="1" applyAlignment="1">
      <alignment horizontal="left" vertical="center"/>
    </xf>
    <xf numFmtId="0" fontId="8" fillId="2" borderId="4" xfId="8" applyFont="1" applyFill="1" applyBorder="1" applyAlignment="1">
      <alignment vertical="center" wrapText="1"/>
    </xf>
    <xf numFmtId="4" fontId="8" fillId="2" borderId="6" xfId="8" applyNumberFormat="1" applyFont="1" applyFill="1" applyBorder="1" applyAlignment="1">
      <alignment horizontal="center" vertical="center" wrapText="1"/>
    </xf>
    <xf numFmtId="4" fontId="8" fillId="2" borderId="5" xfId="8" applyNumberFormat="1" applyFont="1" applyFill="1" applyBorder="1" applyAlignment="1">
      <alignment horizontal="center" vertical="center" wrapText="1"/>
    </xf>
    <xf numFmtId="4" fontId="7" fillId="2" borderId="6" xfId="8" applyNumberFormat="1" applyFont="1" applyFill="1" applyBorder="1" applyAlignment="1">
      <alignment horizontal="center" vertical="center" wrapText="1"/>
    </xf>
    <xf numFmtId="4" fontId="7" fillId="2" borderId="5" xfId="8" applyNumberFormat="1" applyFont="1" applyFill="1" applyBorder="1" applyAlignment="1">
      <alignment horizontal="center" vertical="center" wrapText="1"/>
    </xf>
    <xf numFmtId="9" fontId="11" fillId="0" borderId="0" xfId="8" applyNumberFormat="1" applyFont="1" applyAlignment="1">
      <alignment horizontal="center" vertical="center"/>
    </xf>
    <xf numFmtId="165" fontId="8" fillId="2" borderId="6" xfId="8" applyNumberFormat="1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vertical="center" wrapText="1"/>
    </xf>
    <xf numFmtId="167" fontId="8" fillId="2" borderId="8" xfId="8" applyNumberFormat="1" applyFont="1" applyFill="1" applyBorder="1" applyAlignment="1">
      <alignment horizontal="center" vertical="center" wrapText="1"/>
    </xf>
    <xf numFmtId="167" fontId="8" fillId="2" borderId="9" xfId="8" applyNumberFormat="1" applyFont="1" applyFill="1" applyBorder="1" applyAlignment="1">
      <alignment horizontal="center" vertical="center" wrapText="1"/>
    </xf>
    <xf numFmtId="168" fontId="2" fillId="2" borderId="0" xfId="8" applyNumberFormat="1" applyFont="1" applyFill="1" applyBorder="1" applyAlignment="1">
      <alignment horizontal="center" vertical="top" wrapText="1"/>
    </xf>
    <xf numFmtId="0" fontId="2" fillId="2" borderId="0" xfId="8" applyFont="1" applyFill="1" applyBorder="1" applyAlignment="1">
      <alignment vertical="center" wrapText="1"/>
    </xf>
    <xf numFmtId="168" fontId="2" fillId="2" borderId="0" xfId="8" applyNumberFormat="1" applyFont="1" applyFill="1" applyBorder="1" applyAlignment="1">
      <alignment horizontal="center" vertical="center" wrapText="1"/>
    </xf>
    <xf numFmtId="0" fontId="10" fillId="0" borderId="0" xfId="8" applyFont="1"/>
    <xf numFmtId="0" fontId="12" fillId="0" borderId="0" xfId="8" applyFont="1"/>
    <xf numFmtId="4" fontId="9" fillId="0" borderId="0" xfId="8" applyNumberFormat="1" applyFont="1"/>
    <xf numFmtId="10" fontId="9" fillId="0" borderId="0" xfId="12" applyNumberFormat="1" applyFont="1"/>
    <xf numFmtId="4" fontId="13" fillId="0" borderId="0" xfId="8" applyNumberFormat="1" applyFont="1" applyAlignment="1">
      <alignment vertical="center"/>
    </xf>
    <xf numFmtId="0" fontId="13" fillId="0" borderId="0" xfId="8" applyFont="1" applyAlignment="1">
      <alignment horizontal="center" vertical="center"/>
    </xf>
    <xf numFmtId="0" fontId="11" fillId="0" borderId="0" xfId="8" applyFont="1" applyAlignment="1">
      <alignment vertical="center"/>
    </xf>
    <xf numFmtId="0" fontId="11" fillId="0" borderId="0" xfId="8" applyFont="1"/>
    <xf numFmtId="0" fontId="13" fillId="0" borderId="0" xfId="8" applyFont="1"/>
    <xf numFmtId="168" fontId="19" fillId="2" borderId="0" xfId="8" applyNumberFormat="1" applyFont="1" applyFill="1" applyBorder="1" applyAlignment="1">
      <alignment horizontal="center" vertical="top" wrapText="1"/>
    </xf>
    <xf numFmtId="3" fontId="7" fillId="0" borderId="6" xfId="8" applyNumberFormat="1" applyFont="1" applyFill="1" applyBorder="1" applyAlignment="1">
      <alignment horizontal="center" vertical="center" wrapText="1"/>
    </xf>
    <xf numFmtId="0" fontId="3" fillId="2" borderId="0" xfId="8" applyFont="1" applyFill="1" applyBorder="1"/>
    <xf numFmtId="0" fontId="20" fillId="2" borderId="0" xfId="8" applyFont="1" applyFill="1" applyBorder="1"/>
    <xf numFmtId="168" fontId="21" fillId="2" borderId="0" xfId="8" applyNumberFormat="1" applyFont="1" applyFill="1" applyBorder="1"/>
    <xf numFmtId="0" fontId="3" fillId="0" borderId="0" xfId="8" applyFont="1" applyBorder="1" applyAlignment="1">
      <alignment horizontal="left" vertical="center"/>
    </xf>
    <xf numFmtId="0" fontId="24" fillId="0" borderId="0" xfId="8" applyFont="1" applyBorder="1"/>
    <xf numFmtId="167" fontId="25" fillId="0" borderId="0" xfId="8" applyNumberFormat="1" applyFont="1" applyBorder="1"/>
    <xf numFmtId="0" fontId="3" fillId="0" borderId="0" xfId="8" applyFont="1" applyBorder="1" applyAlignment="1">
      <alignment horizontal="left"/>
    </xf>
    <xf numFmtId="0" fontId="6" fillId="2" borderId="10" xfId="8" applyFont="1" applyFill="1" applyBorder="1" applyAlignment="1">
      <alignment horizontal="center" vertical="center" wrapText="1"/>
    </xf>
    <xf numFmtId="0" fontId="6" fillId="2" borderId="11" xfId="8" applyFont="1" applyFill="1" applyBorder="1" applyAlignment="1">
      <alignment horizontal="center" vertical="center" wrapText="1"/>
    </xf>
    <xf numFmtId="0" fontId="6" fillId="0" borderId="12" xfId="8" applyFont="1" applyBorder="1" applyAlignment="1">
      <alignment horizontal="center" vertical="center"/>
    </xf>
    <xf numFmtId="166" fontId="7" fillId="2" borderId="6" xfId="8" applyNumberFormat="1" applyFont="1" applyFill="1" applyBorder="1" applyAlignment="1">
      <alignment horizontal="center" vertical="center" wrapText="1"/>
    </xf>
    <xf numFmtId="167" fontId="7" fillId="2" borderId="6" xfId="8" applyNumberFormat="1" applyFont="1" applyFill="1" applyBorder="1" applyAlignment="1">
      <alignment horizontal="center" vertical="center" wrapText="1"/>
    </xf>
    <xf numFmtId="0" fontId="6" fillId="2" borderId="13" xfId="8" applyFont="1" applyFill="1" applyBorder="1" applyAlignment="1">
      <alignment horizontal="center" vertical="center" wrapText="1"/>
    </xf>
    <xf numFmtId="0" fontId="7" fillId="2" borderId="14" xfId="8" applyFont="1" applyFill="1" applyBorder="1" applyAlignment="1">
      <alignment vertical="center" wrapText="1"/>
    </xf>
    <xf numFmtId="0" fontId="7" fillId="2" borderId="15" xfId="8" applyFont="1" applyFill="1" applyBorder="1" applyAlignment="1">
      <alignment horizontal="center" vertical="center" wrapText="1"/>
    </xf>
    <xf numFmtId="164" fontId="7" fillId="2" borderId="16" xfId="15" applyNumberFormat="1" applyFont="1" applyFill="1" applyBorder="1" applyAlignment="1">
      <alignment horizontal="center" vertical="center"/>
    </xf>
    <xf numFmtId="4" fontId="7" fillId="0" borderId="17" xfId="8" applyNumberFormat="1" applyFont="1" applyFill="1" applyBorder="1" applyAlignment="1">
      <alignment horizontal="center" vertical="center" wrapText="1"/>
    </xf>
    <xf numFmtId="172" fontId="22" fillId="0" borderId="0" xfId="8" applyNumberFormat="1" applyFont="1" applyBorder="1"/>
    <xf numFmtId="4" fontId="11" fillId="0" borderId="0" xfId="8" applyNumberFormat="1" applyFont="1" applyBorder="1"/>
    <xf numFmtId="4" fontId="10" fillId="0" borderId="0" xfId="8" applyNumberFormat="1" applyFont="1"/>
    <xf numFmtId="167" fontId="10" fillId="0" borderId="0" xfId="8" applyNumberFormat="1" applyFont="1" applyBorder="1"/>
    <xf numFmtId="2" fontId="10" fillId="0" borderId="0" xfId="8" applyNumberFormat="1" applyFont="1"/>
    <xf numFmtId="166" fontId="10" fillId="0" borderId="0" xfId="8" applyNumberFormat="1" applyFont="1" applyBorder="1"/>
    <xf numFmtId="173" fontId="9" fillId="0" borderId="0" xfId="8" applyNumberFormat="1" applyFont="1" applyBorder="1"/>
    <xf numFmtId="4" fontId="10" fillId="0" borderId="0" xfId="8" applyNumberFormat="1" applyFont="1" applyBorder="1"/>
    <xf numFmtId="0" fontId="5" fillId="2" borderId="27" xfId="8" applyFont="1" applyFill="1" applyBorder="1" applyAlignment="1">
      <alignment horizontal="center" vertical="top" wrapText="1"/>
    </xf>
    <xf numFmtId="0" fontId="5" fillId="2" borderId="28" xfId="8" applyFont="1" applyFill="1" applyBorder="1" applyAlignment="1">
      <alignment horizontal="center" vertical="top" wrapText="1"/>
    </xf>
    <xf numFmtId="168" fontId="23" fillId="2" borderId="0" xfId="8" applyNumberFormat="1" applyFont="1" applyFill="1" applyBorder="1" applyAlignment="1">
      <alignment horizontal="center" vertical="center" wrapText="1"/>
    </xf>
    <xf numFmtId="0" fontId="11" fillId="0" borderId="0" xfId="8" applyFont="1" applyBorder="1" applyAlignment="1">
      <alignment horizontal="center" vertical="center" wrapText="1"/>
    </xf>
    <xf numFmtId="0" fontId="3" fillId="2" borderId="0" xfId="8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0" xfId="8" applyFont="1" applyFill="1" applyBorder="1" applyAlignment="1">
      <alignment horizontal="center" vertical="center" wrapText="1"/>
    </xf>
    <xf numFmtId="0" fontId="2" fillId="2" borderId="13" xfId="8" applyFont="1" applyFill="1" applyBorder="1" applyAlignment="1">
      <alignment horizontal="center" vertical="center" wrapText="1"/>
    </xf>
    <xf numFmtId="0" fontId="2" fillId="2" borderId="18" xfId="8" applyFont="1" applyFill="1" applyBorder="1" applyAlignment="1">
      <alignment horizontal="center" vertical="center" wrapText="1"/>
    </xf>
    <xf numFmtId="0" fontId="2" fillId="2" borderId="19" xfId="8" applyFont="1" applyFill="1" applyBorder="1" applyAlignment="1">
      <alignment horizontal="center" vertical="center" wrapText="1"/>
    </xf>
    <xf numFmtId="0" fontId="2" fillId="2" borderId="14" xfId="8" applyFont="1" applyFill="1" applyBorder="1" applyAlignment="1">
      <alignment horizontal="center" vertical="center"/>
    </xf>
    <xf numFmtId="0" fontId="2" fillId="2" borderId="20" xfId="8" applyFont="1" applyFill="1" applyBorder="1" applyAlignment="1">
      <alignment horizontal="center" vertical="center"/>
    </xf>
    <xf numFmtId="0" fontId="2" fillId="2" borderId="21" xfId="8" applyFont="1" applyFill="1" applyBorder="1" applyAlignment="1">
      <alignment horizontal="center" vertical="center"/>
    </xf>
    <xf numFmtId="0" fontId="2" fillId="2" borderId="22" xfId="8" applyFont="1" applyFill="1" applyBorder="1" applyAlignment="1">
      <alignment horizontal="center" vertical="center" wrapText="1"/>
    </xf>
    <xf numFmtId="0" fontId="2" fillId="0" borderId="23" xfId="8" applyFont="1" applyBorder="1" applyAlignment="1">
      <alignment vertical="center"/>
    </xf>
    <xf numFmtId="0" fontId="2" fillId="0" borderId="24" xfId="8" applyFont="1" applyBorder="1" applyAlignment="1">
      <alignment vertical="center"/>
    </xf>
    <xf numFmtId="0" fontId="5" fillId="2" borderId="25" xfId="8" applyFont="1" applyFill="1" applyBorder="1" applyAlignment="1">
      <alignment horizontal="center" vertical="top" wrapText="1"/>
    </xf>
    <xf numFmtId="0" fontId="5" fillId="2" borderId="26" xfId="8" applyFont="1" applyFill="1" applyBorder="1" applyAlignment="1">
      <alignment horizontal="center" vertical="top" wrapText="1"/>
    </xf>
  </cellXfs>
  <cellStyles count="17">
    <cellStyle name="Comma0" xfId="1"/>
    <cellStyle name="Currency0" xfId="2"/>
    <cellStyle name="Date" xfId="3"/>
    <cellStyle name="Fixed" xfId="4"/>
    <cellStyle name="Heading 1" xfId="5"/>
    <cellStyle name="Heading 2" xfId="6"/>
    <cellStyle name="Total" xfId="7"/>
    <cellStyle name="Обычный" xfId="0" builtinId="0"/>
    <cellStyle name="Обычный 2" xfId="8"/>
    <cellStyle name="Обычный 3" xfId="9"/>
    <cellStyle name="Обычный 4" xfId="10"/>
    <cellStyle name="Процент_11п" xfId="11"/>
    <cellStyle name="Процентный 2" xfId="12"/>
    <cellStyle name="Тысячи [0]_12п" xfId="13"/>
    <cellStyle name="Тысячи_11п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L51"/>
  <sheetViews>
    <sheetView tabSelected="1" view="pageBreakPreview" zoomScale="50" zoomScaleNormal="50" zoomScaleSheetLayoutView="50" workbookViewId="0">
      <selection activeCell="K12" sqref="K12"/>
    </sheetView>
  </sheetViews>
  <sheetFormatPr defaultColWidth="53.42578125" defaultRowHeight="40.5" customHeight="1"/>
  <cols>
    <col min="1" max="1" width="53.42578125" style="3" customWidth="1"/>
    <col min="2" max="2" width="25.42578125" style="3" customWidth="1"/>
    <col min="3" max="3" width="29.5703125" style="3" customWidth="1"/>
    <col min="4" max="4" width="28.7109375" style="3" customWidth="1"/>
    <col min="5" max="5" width="31" style="3" customWidth="1"/>
    <col min="6" max="6" width="29.7109375" style="3" customWidth="1"/>
    <col min="7" max="8" width="22" style="3" customWidth="1"/>
    <col min="9" max="9" width="28.7109375" style="3" customWidth="1"/>
    <col min="10" max="10" width="39.28515625" style="3" hidden="1" customWidth="1"/>
    <col min="11" max="11" width="39" style="3" customWidth="1"/>
    <col min="12" max="255" width="9.140625" style="3" customWidth="1"/>
    <col min="256" max="16384" width="53.42578125" style="3"/>
  </cols>
  <sheetData>
    <row r="1" spans="1:11" ht="63" customHeight="1">
      <c r="A1" s="1"/>
      <c r="B1" s="2"/>
      <c r="C1" s="2"/>
      <c r="D1" s="2"/>
      <c r="E1" s="2"/>
      <c r="F1" s="80" t="s">
        <v>38</v>
      </c>
      <c r="G1" s="81"/>
      <c r="H1" s="81"/>
      <c r="I1" s="81"/>
    </row>
    <row r="2" spans="1:11" ht="57" customHeight="1">
      <c r="A2" s="82" t="s">
        <v>0</v>
      </c>
      <c r="B2" s="82"/>
      <c r="C2" s="82"/>
      <c r="D2" s="82"/>
      <c r="E2" s="82"/>
      <c r="F2" s="82"/>
      <c r="G2" s="82"/>
      <c r="H2" s="82"/>
      <c r="I2" s="82"/>
    </row>
    <row r="3" spans="1:11" ht="21" customHeight="1" thickBot="1">
      <c r="A3" s="2"/>
      <c r="B3" s="4"/>
      <c r="C3" s="4"/>
      <c r="D3" s="4"/>
      <c r="E3" s="4"/>
      <c r="F3" s="4"/>
      <c r="G3" s="4"/>
      <c r="H3" s="4"/>
      <c r="I3" s="4"/>
    </row>
    <row r="4" spans="1:11" ht="40.5" customHeight="1">
      <c r="A4" s="83" t="s">
        <v>1</v>
      </c>
      <c r="B4" s="86" t="s">
        <v>35</v>
      </c>
      <c r="C4" s="87"/>
      <c r="D4" s="87"/>
      <c r="E4" s="87"/>
      <c r="F4" s="87"/>
      <c r="G4" s="87"/>
      <c r="H4" s="87"/>
      <c r="I4" s="88"/>
    </row>
    <row r="5" spans="1:11" ht="40.5" customHeight="1">
      <c r="A5" s="84"/>
      <c r="B5" s="5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7</v>
      </c>
      <c r="I5" s="89" t="s">
        <v>8</v>
      </c>
    </row>
    <row r="6" spans="1:11" ht="40.5" customHeight="1">
      <c r="A6" s="84"/>
      <c r="B6" s="92" t="s">
        <v>9</v>
      </c>
      <c r="C6" s="76" t="s">
        <v>10</v>
      </c>
      <c r="D6" s="76" t="s">
        <v>11</v>
      </c>
      <c r="E6" s="76" t="s">
        <v>12</v>
      </c>
      <c r="F6" s="76" t="s">
        <v>13</v>
      </c>
      <c r="G6" s="76" t="s">
        <v>36</v>
      </c>
      <c r="H6" s="76" t="s">
        <v>37</v>
      </c>
      <c r="I6" s="90"/>
    </row>
    <row r="7" spans="1:11" ht="40.5" customHeight="1">
      <c r="A7" s="84"/>
      <c r="B7" s="92"/>
      <c r="C7" s="76"/>
      <c r="D7" s="76"/>
      <c r="E7" s="76"/>
      <c r="F7" s="76"/>
      <c r="G7" s="76"/>
      <c r="H7" s="76"/>
      <c r="I7" s="90"/>
    </row>
    <row r="8" spans="1:11" ht="40.5" customHeight="1">
      <c r="A8" s="84"/>
      <c r="B8" s="92"/>
      <c r="C8" s="76"/>
      <c r="D8" s="76"/>
      <c r="E8" s="76"/>
      <c r="F8" s="76"/>
      <c r="G8" s="76"/>
      <c r="H8" s="76"/>
      <c r="I8" s="90"/>
    </row>
    <row r="9" spans="1:11" ht="40.5" customHeight="1" thickBot="1">
      <c r="A9" s="85"/>
      <c r="B9" s="93"/>
      <c r="C9" s="77"/>
      <c r="D9" s="77"/>
      <c r="E9" s="77"/>
      <c r="F9" s="77"/>
      <c r="G9" s="77"/>
      <c r="H9" s="77"/>
      <c r="I9" s="91"/>
    </row>
    <row r="10" spans="1:11" ht="40.5" customHeight="1" thickBot="1">
      <c r="A10" s="63">
        <v>1</v>
      </c>
      <c r="B10" s="58">
        <v>2</v>
      </c>
      <c r="C10" s="59">
        <v>3</v>
      </c>
      <c r="D10" s="59">
        <v>4</v>
      </c>
      <c r="E10" s="59">
        <v>5</v>
      </c>
      <c r="F10" s="59">
        <v>6</v>
      </c>
      <c r="G10" s="59">
        <v>7</v>
      </c>
      <c r="H10" s="59">
        <v>7</v>
      </c>
      <c r="I10" s="60">
        <v>8</v>
      </c>
    </row>
    <row r="11" spans="1:11" s="7" customFormat="1" ht="40.5" customHeight="1">
      <c r="A11" s="64" t="s">
        <v>14</v>
      </c>
      <c r="B11" s="65" t="s">
        <v>15</v>
      </c>
      <c r="C11" s="65" t="s">
        <v>15</v>
      </c>
      <c r="D11" s="65" t="s">
        <v>15</v>
      </c>
      <c r="E11" s="65" t="s">
        <v>15</v>
      </c>
      <c r="F11" s="65" t="s">
        <v>15</v>
      </c>
      <c r="G11" s="65" t="s">
        <v>15</v>
      </c>
      <c r="H11" s="65" t="s">
        <v>15</v>
      </c>
      <c r="I11" s="66" t="s">
        <v>15</v>
      </c>
    </row>
    <row r="12" spans="1:11" s="7" customFormat="1" ht="40.5" customHeight="1">
      <c r="A12" s="8" t="s">
        <v>16</v>
      </c>
      <c r="B12" s="11">
        <v>630</v>
      </c>
      <c r="C12" s="11">
        <v>808</v>
      </c>
      <c r="D12" s="11">
        <v>774</v>
      </c>
      <c r="E12" s="11">
        <v>472</v>
      </c>
      <c r="F12" s="11">
        <v>286</v>
      </c>
      <c r="G12" s="11">
        <v>14</v>
      </c>
      <c r="H12" s="11">
        <v>14</v>
      </c>
      <c r="I12" s="9" t="s">
        <v>17</v>
      </c>
    </row>
    <row r="13" spans="1:11" s="7" customFormat="1" ht="40.5" customHeight="1">
      <c r="A13" s="8" t="s">
        <v>18</v>
      </c>
      <c r="B13" s="11">
        <v>22</v>
      </c>
      <c r="C13" s="11">
        <v>22</v>
      </c>
      <c r="D13" s="11">
        <v>22</v>
      </c>
      <c r="E13" s="11">
        <v>14</v>
      </c>
      <c r="F13" s="11">
        <v>22</v>
      </c>
      <c r="G13" s="11">
        <v>22</v>
      </c>
      <c r="H13" s="11">
        <v>22</v>
      </c>
      <c r="I13" s="9" t="s">
        <v>17</v>
      </c>
    </row>
    <row r="14" spans="1:11" s="7" customFormat="1" ht="40.5" customHeight="1">
      <c r="A14" s="8" t="s">
        <v>19</v>
      </c>
      <c r="B14" s="11">
        <v>4.46</v>
      </c>
      <c r="C14" s="11">
        <v>5.76</v>
      </c>
      <c r="D14" s="11">
        <v>5.52</v>
      </c>
      <c r="E14" s="11">
        <v>3.78</v>
      </c>
      <c r="F14" s="11">
        <v>2.86</v>
      </c>
      <c r="G14" s="11">
        <v>0.5</v>
      </c>
      <c r="H14" s="11">
        <v>0.5</v>
      </c>
      <c r="I14" s="10" t="s">
        <v>17</v>
      </c>
    </row>
    <row r="15" spans="1:11" s="7" customFormat="1" ht="40.5" customHeight="1">
      <c r="A15" s="8" t="s">
        <v>20</v>
      </c>
      <c r="B15" s="11">
        <f t="shared" ref="B15:H15" si="0">B14*B16</f>
        <v>343.42</v>
      </c>
      <c r="C15" s="11">
        <f t="shared" si="0"/>
        <v>115.19999999999999</v>
      </c>
      <c r="D15" s="11">
        <f t="shared" si="0"/>
        <v>110.39999999999999</v>
      </c>
      <c r="E15" s="11">
        <f t="shared" si="0"/>
        <v>75.599999999999994</v>
      </c>
      <c r="F15" s="11">
        <f t="shared" si="0"/>
        <v>68.64</v>
      </c>
      <c r="G15" s="11">
        <f t="shared" si="0"/>
        <v>16.5</v>
      </c>
      <c r="H15" s="11">
        <f t="shared" si="0"/>
        <v>8</v>
      </c>
      <c r="I15" s="10">
        <f>SUM(B15:H15)</f>
        <v>737.76</v>
      </c>
      <c r="J15" s="12"/>
      <c r="K15" s="12"/>
    </row>
    <row r="16" spans="1:11" ht="40.5" customHeight="1">
      <c r="A16" s="8" t="s">
        <v>21</v>
      </c>
      <c r="B16" s="50">
        <v>77</v>
      </c>
      <c r="C16" s="50">
        <v>20</v>
      </c>
      <c r="D16" s="50">
        <v>20</v>
      </c>
      <c r="E16" s="50">
        <v>20</v>
      </c>
      <c r="F16" s="50">
        <v>24</v>
      </c>
      <c r="G16" s="50">
        <v>33</v>
      </c>
      <c r="H16" s="50">
        <v>16</v>
      </c>
      <c r="I16" s="15">
        <f>SUM(B16:H16)</f>
        <v>210</v>
      </c>
      <c r="J16" s="13"/>
      <c r="K16" s="13"/>
    </row>
    <row r="17" spans="1:12" ht="40.5" customHeight="1">
      <c r="A17" s="8" t="s">
        <v>22</v>
      </c>
      <c r="B17" s="14">
        <f t="shared" ref="B17:H17" si="1">B13*B18*B16*2</f>
        <v>2541</v>
      </c>
      <c r="C17" s="14">
        <f t="shared" si="1"/>
        <v>660</v>
      </c>
      <c r="D17" s="14">
        <f t="shared" si="1"/>
        <v>660</v>
      </c>
      <c r="E17" s="14">
        <f t="shared" si="1"/>
        <v>280</v>
      </c>
      <c r="F17" s="14">
        <f t="shared" si="1"/>
        <v>792</v>
      </c>
      <c r="G17" s="14">
        <f t="shared" si="1"/>
        <v>1089</v>
      </c>
      <c r="H17" s="14">
        <f t="shared" si="1"/>
        <v>528</v>
      </c>
      <c r="I17" s="15">
        <f>SUM(B17:H17)</f>
        <v>6550</v>
      </c>
      <c r="J17" s="13"/>
      <c r="K17" s="13"/>
    </row>
    <row r="18" spans="1:12" ht="40.5" customHeight="1">
      <c r="A18" s="8" t="s">
        <v>23</v>
      </c>
      <c r="B18" s="16">
        <v>0.75</v>
      </c>
      <c r="C18" s="16">
        <v>0.75</v>
      </c>
      <c r="D18" s="16">
        <v>0.75</v>
      </c>
      <c r="E18" s="16">
        <v>0.5</v>
      </c>
      <c r="F18" s="16">
        <v>0.75</v>
      </c>
      <c r="G18" s="16">
        <v>0.75</v>
      </c>
      <c r="H18" s="16">
        <v>0.75</v>
      </c>
      <c r="I18" s="17" t="s">
        <v>17</v>
      </c>
      <c r="J18" s="18"/>
      <c r="K18" s="13"/>
    </row>
    <row r="19" spans="1:12" ht="40.5" customHeight="1">
      <c r="A19" s="19" t="s">
        <v>24</v>
      </c>
      <c r="B19" s="67">
        <v>118395.7</v>
      </c>
      <c r="C19" s="67">
        <v>118395.7</v>
      </c>
      <c r="D19" s="67">
        <v>118395.7</v>
      </c>
      <c r="E19" s="67">
        <v>118395.7</v>
      </c>
      <c r="F19" s="67">
        <v>118395.7</v>
      </c>
      <c r="G19" s="67">
        <v>118395.7</v>
      </c>
      <c r="H19" s="67">
        <v>118861.6</v>
      </c>
      <c r="I19" s="20" t="s">
        <v>17</v>
      </c>
      <c r="J19" s="21"/>
      <c r="K19" s="13"/>
    </row>
    <row r="20" spans="1:12" ht="40.5" customHeight="1">
      <c r="A20" s="19" t="s">
        <v>25</v>
      </c>
      <c r="B20" s="22">
        <v>4843.1499999999996</v>
      </c>
      <c r="C20" s="22">
        <v>4391</v>
      </c>
      <c r="D20" s="22">
        <v>4711.21</v>
      </c>
      <c r="E20" s="22">
        <v>5685.74</v>
      </c>
      <c r="F20" s="22">
        <v>2369.5500000000002</v>
      </c>
      <c r="G20" s="22">
        <v>1212.73</v>
      </c>
      <c r="H20" s="22">
        <v>1212.73</v>
      </c>
      <c r="I20" s="23" t="s">
        <v>17</v>
      </c>
      <c r="J20" s="13"/>
      <c r="K20" s="13"/>
    </row>
    <row r="21" spans="1:12" ht="40.5" customHeight="1">
      <c r="A21" s="8" t="s">
        <v>26</v>
      </c>
      <c r="B21" s="16">
        <f t="shared" ref="B21:H21" si="2">B22/B20</f>
        <v>0.57469622043504753</v>
      </c>
      <c r="C21" s="16">
        <f t="shared" si="2"/>
        <v>0.56545206103393308</v>
      </c>
      <c r="D21" s="16">
        <f t="shared" si="2"/>
        <v>0.56638952625758565</v>
      </c>
      <c r="E21" s="16">
        <f t="shared" si="2"/>
        <v>0.40049316359875758</v>
      </c>
      <c r="F21" s="16">
        <f t="shared" si="2"/>
        <v>0.58096263003523863</v>
      </c>
      <c r="G21" s="16">
        <f t="shared" si="2"/>
        <v>0.59969655240655373</v>
      </c>
      <c r="H21" s="16">
        <f t="shared" si="2"/>
        <v>0.59969655240655373</v>
      </c>
      <c r="I21" s="10" t="s">
        <v>17</v>
      </c>
      <c r="K21" s="24"/>
    </row>
    <row r="22" spans="1:12" ht="40.5" customHeight="1">
      <c r="A22" s="19" t="s">
        <v>27</v>
      </c>
      <c r="B22" s="22">
        <v>2783.34</v>
      </c>
      <c r="C22" s="22">
        <v>2482.9</v>
      </c>
      <c r="D22" s="22">
        <v>2668.38</v>
      </c>
      <c r="E22" s="22">
        <v>2277.1</v>
      </c>
      <c r="F22" s="22">
        <v>1376.62</v>
      </c>
      <c r="G22" s="22">
        <v>727.27</v>
      </c>
      <c r="H22" s="22">
        <v>727.27</v>
      </c>
      <c r="I22" s="23" t="s">
        <v>17</v>
      </c>
      <c r="J22" s="25"/>
      <c r="K22" s="25"/>
      <c r="L22" s="26"/>
    </row>
    <row r="23" spans="1:12" ht="40.5" customHeight="1">
      <c r="A23" s="27" t="s">
        <v>28</v>
      </c>
      <c r="B23" s="28">
        <f t="shared" ref="B23:G23" si="3">B19*B15</f>
        <v>40659451.294</v>
      </c>
      <c r="C23" s="28">
        <f t="shared" si="3"/>
        <v>13639184.639999999</v>
      </c>
      <c r="D23" s="28">
        <f t="shared" si="3"/>
        <v>13070885.279999999</v>
      </c>
      <c r="E23" s="28">
        <f t="shared" si="3"/>
        <v>8950714.9199999999</v>
      </c>
      <c r="F23" s="28">
        <f t="shared" si="3"/>
        <v>8126680.8480000002</v>
      </c>
      <c r="G23" s="28">
        <f t="shared" si="3"/>
        <v>1953529.05</v>
      </c>
      <c r="H23" s="28">
        <f>H19*H15</f>
        <v>950892.8</v>
      </c>
      <c r="I23" s="29">
        <f>SUM(B23:H23)</f>
        <v>87351338.832000002</v>
      </c>
    </row>
    <row r="24" spans="1:12" ht="40.5" customHeight="1">
      <c r="A24" s="27" t="s">
        <v>29</v>
      </c>
      <c r="B24" s="28">
        <f t="shared" ref="B24:G24" si="4">B25+B26</f>
        <v>7426090.29</v>
      </c>
      <c r="C24" s="28">
        <f t="shared" si="4"/>
        <v>1720649.7</v>
      </c>
      <c r="D24" s="28">
        <f t="shared" si="4"/>
        <v>1849187.34</v>
      </c>
      <c r="E24" s="28">
        <f t="shared" si="4"/>
        <v>669467.4</v>
      </c>
      <c r="F24" s="28">
        <f t="shared" si="4"/>
        <v>1144797.1899999997</v>
      </c>
      <c r="G24" s="28">
        <f t="shared" si="4"/>
        <v>831596.88</v>
      </c>
      <c r="H24" s="28">
        <f>H25+H26</f>
        <v>403198.49</v>
      </c>
      <c r="I24" s="29">
        <f>SUM(B24:H24)</f>
        <v>14044987.290000001</v>
      </c>
    </row>
    <row r="25" spans="1:12" ht="40.5" customHeight="1">
      <c r="A25" s="19" t="s">
        <v>30</v>
      </c>
      <c r="B25" s="61">
        <f t="shared" ref="B25:G25" si="5">B22*B17</f>
        <v>7072466.9400000004</v>
      </c>
      <c r="C25" s="30">
        <f t="shared" si="5"/>
        <v>1638714</v>
      </c>
      <c r="D25" s="30">
        <f t="shared" si="5"/>
        <v>1761130.8</v>
      </c>
      <c r="E25" s="30">
        <f t="shared" si="5"/>
        <v>637588</v>
      </c>
      <c r="F25" s="30">
        <f t="shared" si="5"/>
        <v>1090283.0399999998</v>
      </c>
      <c r="G25" s="30">
        <f t="shared" si="5"/>
        <v>791997.03</v>
      </c>
      <c r="H25" s="30">
        <f>H22*H17</f>
        <v>383998.56</v>
      </c>
      <c r="I25" s="31">
        <f>SUM(B25:H25)</f>
        <v>13376178.370000001</v>
      </c>
    </row>
    <row r="26" spans="1:12" ht="40.5" customHeight="1">
      <c r="A26" s="19" t="s">
        <v>31</v>
      </c>
      <c r="B26" s="30">
        <f t="shared" ref="B26:H26" si="6">ROUND(B25*$J$26,2)</f>
        <v>353623.35</v>
      </c>
      <c r="C26" s="30">
        <f t="shared" si="6"/>
        <v>81935.7</v>
      </c>
      <c r="D26" s="30">
        <f t="shared" si="6"/>
        <v>88056.54</v>
      </c>
      <c r="E26" s="30">
        <f t="shared" si="6"/>
        <v>31879.4</v>
      </c>
      <c r="F26" s="30">
        <f t="shared" si="6"/>
        <v>54514.15</v>
      </c>
      <c r="G26" s="30">
        <f t="shared" si="6"/>
        <v>39599.85</v>
      </c>
      <c r="H26" s="30">
        <f t="shared" si="6"/>
        <v>19199.93</v>
      </c>
      <c r="I26" s="31">
        <f>SUM(B26:H26)</f>
        <v>668808.92000000004</v>
      </c>
      <c r="J26" s="32">
        <v>0.05</v>
      </c>
      <c r="K26" s="26"/>
    </row>
    <row r="27" spans="1:12" ht="40.5" customHeight="1">
      <c r="A27" s="19" t="s">
        <v>32</v>
      </c>
      <c r="B27" s="62">
        <f t="shared" ref="B27:G27" si="7">B28/B15</f>
        <v>-96771.769273775542</v>
      </c>
      <c r="C27" s="62">
        <f t="shared" si="7"/>
        <v>-103459.50468750001</v>
      </c>
      <c r="D27" s="62">
        <f t="shared" si="7"/>
        <v>-101645.81467391305</v>
      </c>
      <c r="E27" s="62">
        <f t="shared" si="7"/>
        <v>-109540.31111111111</v>
      </c>
      <c r="F27" s="62">
        <f t="shared" si="7"/>
        <v>-101717.41925990678</v>
      </c>
      <c r="G27" s="62">
        <f t="shared" si="7"/>
        <v>-67995.889090909084</v>
      </c>
      <c r="H27" s="62">
        <f>H28/H15</f>
        <v>-68461.788750000007</v>
      </c>
      <c r="I27" s="31"/>
      <c r="J27" s="32"/>
      <c r="K27" s="26"/>
    </row>
    <row r="28" spans="1:12" ht="40.5" customHeight="1">
      <c r="A28" s="27" t="s">
        <v>33</v>
      </c>
      <c r="B28" s="33">
        <f t="shared" ref="B28:G28" si="8">B24-B23</f>
        <v>-33233361.004000001</v>
      </c>
      <c r="C28" s="33">
        <f t="shared" si="8"/>
        <v>-11918534.939999999</v>
      </c>
      <c r="D28" s="33">
        <f t="shared" si="8"/>
        <v>-11221697.939999999</v>
      </c>
      <c r="E28" s="33">
        <f t="shared" si="8"/>
        <v>-8281247.5199999996</v>
      </c>
      <c r="F28" s="28">
        <f t="shared" si="8"/>
        <v>-6981883.6580000008</v>
      </c>
      <c r="G28" s="28">
        <f t="shared" si="8"/>
        <v>-1121932.17</v>
      </c>
      <c r="H28" s="28">
        <f>H24-H23</f>
        <v>-547694.31000000006</v>
      </c>
      <c r="I28" s="29">
        <f>SUM(B28:H28)</f>
        <v>-73306351.542000011</v>
      </c>
      <c r="K28" s="70"/>
    </row>
    <row r="29" spans="1:12" ht="40.5" customHeight="1" thickBot="1">
      <c r="A29" s="34" t="s">
        <v>34</v>
      </c>
      <c r="B29" s="35">
        <f t="shared" ref="B29:H29" si="9">ROUND(B28/1000,2)</f>
        <v>-33233.360000000001</v>
      </c>
      <c r="C29" s="35">
        <f t="shared" si="9"/>
        <v>-11918.53</v>
      </c>
      <c r="D29" s="35">
        <f t="shared" si="9"/>
        <v>-11221.7</v>
      </c>
      <c r="E29" s="35">
        <f t="shared" si="9"/>
        <v>-8281.25</v>
      </c>
      <c r="F29" s="35">
        <f t="shared" si="9"/>
        <v>-6981.88</v>
      </c>
      <c r="G29" s="35">
        <f t="shared" si="9"/>
        <v>-1121.93</v>
      </c>
      <c r="H29" s="35">
        <f t="shared" si="9"/>
        <v>-547.69000000000005</v>
      </c>
      <c r="I29" s="36">
        <f>SUM(B29:H29)</f>
        <v>-73306.34</v>
      </c>
      <c r="J29" s="49">
        <v>80998.11</v>
      </c>
      <c r="K29" s="71"/>
    </row>
    <row r="30" spans="1:12" ht="40.5" customHeight="1">
      <c r="A30" s="38"/>
      <c r="B30" s="39"/>
      <c r="C30" s="39"/>
      <c r="D30" s="39"/>
      <c r="E30" s="39"/>
      <c r="F30" s="39"/>
      <c r="G30" s="39"/>
      <c r="H30" s="39"/>
      <c r="I30" s="39"/>
      <c r="J30" s="37"/>
      <c r="K30" s="72"/>
    </row>
    <row r="31" spans="1:12" ht="40.5" customHeight="1">
      <c r="A31" s="51"/>
      <c r="B31" s="51"/>
      <c r="C31" s="51"/>
      <c r="D31" s="51"/>
      <c r="E31" s="51"/>
      <c r="F31" s="51"/>
      <c r="G31" s="52"/>
      <c r="H31" s="52"/>
      <c r="I31" s="53"/>
      <c r="J31" s="68"/>
      <c r="K31" s="73"/>
      <c r="L31" s="13"/>
    </row>
    <row r="32" spans="1:12" ht="40.5" customHeight="1">
      <c r="A32" s="78"/>
      <c r="B32" s="79"/>
      <c r="C32" s="79"/>
      <c r="D32" s="79"/>
      <c r="E32" s="79"/>
      <c r="F32" s="79"/>
      <c r="G32" s="79"/>
      <c r="H32" s="79"/>
      <c r="I32" s="79"/>
      <c r="J32" s="69">
        <f>-(J34+I28)</f>
        <v>-7.9999864101409912E-3</v>
      </c>
      <c r="K32" s="74"/>
      <c r="L32" s="13"/>
    </row>
    <row r="33" spans="1:12" ht="40.5" customHeight="1">
      <c r="A33" s="54"/>
      <c r="B33" s="13"/>
      <c r="C33" s="13"/>
      <c r="D33" s="13"/>
      <c r="E33" s="13"/>
      <c r="F33" s="13"/>
      <c r="G33" s="55"/>
      <c r="H33" s="55"/>
      <c r="I33" s="56"/>
      <c r="J33" s="13"/>
      <c r="K33" s="13"/>
      <c r="L33" s="13"/>
    </row>
    <row r="34" spans="1:12" ht="40.5" customHeight="1">
      <c r="A34" s="57"/>
      <c r="B34" s="13"/>
      <c r="C34" s="13"/>
      <c r="D34" s="13"/>
      <c r="E34" s="13"/>
      <c r="F34" s="13"/>
      <c r="G34" s="13"/>
      <c r="H34" s="13"/>
      <c r="I34" s="13"/>
      <c r="J34" s="75">
        <v>73306351.549999997</v>
      </c>
      <c r="K34" s="13"/>
      <c r="L34" s="13"/>
    </row>
    <row r="38" spans="1:12" ht="40.5" customHeight="1">
      <c r="B38" s="40"/>
      <c r="C38" s="40"/>
      <c r="D38" s="40"/>
      <c r="E38" s="40"/>
      <c r="F38" s="40"/>
      <c r="G38" s="40"/>
      <c r="H38" s="40"/>
      <c r="I38" s="40"/>
    </row>
    <row r="40" spans="1:12" ht="40.5" customHeight="1">
      <c r="A40" s="41"/>
      <c r="B40" s="42"/>
      <c r="C40" s="42"/>
      <c r="D40" s="42"/>
      <c r="E40" s="42"/>
      <c r="F40" s="42"/>
      <c r="G40" s="42"/>
      <c r="H40" s="42"/>
      <c r="I40" s="43"/>
    </row>
    <row r="41" spans="1:12" ht="40.5" customHeight="1">
      <c r="A41" s="41"/>
      <c r="B41" s="40"/>
      <c r="C41" s="40"/>
      <c r="D41" s="40"/>
      <c r="E41" s="40"/>
      <c r="F41" s="40"/>
      <c r="G41" s="40"/>
      <c r="H41" s="40"/>
    </row>
    <row r="42" spans="1:12" ht="40.5" customHeight="1">
      <c r="A42" s="41"/>
      <c r="E42" s="41"/>
    </row>
    <row r="44" spans="1:12" ht="40.5" customHeight="1">
      <c r="B44" s="44"/>
      <c r="C44" s="44"/>
      <c r="D44" s="44"/>
      <c r="E44" s="44"/>
      <c r="F44" s="44"/>
      <c r="G44" s="45"/>
      <c r="H44" s="45"/>
      <c r="I44" s="46"/>
    </row>
    <row r="45" spans="1:12" ht="40.5" customHeight="1">
      <c r="B45" s="47"/>
      <c r="C45" s="47"/>
      <c r="D45" s="47"/>
      <c r="E45" s="47"/>
      <c r="F45" s="47"/>
      <c r="G45" s="47"/>
      <c r="H45" s="47"/>
    </row>
    <row r="46" spans="1:12" ht="40.5" customHeight="1">
      <c r="B46" s="44"/>
      <c r="C46" s="44"/>
      <c r="D46" s="44"/>
      <c r="E46" s="44"/>
      <c r="F46" s="44"/>
      <c r="G46" s="48"/>
      <c r="H46" s="48"/>
      <c r="I46" s="40"/>
    </row>
    <row r="51" spans="2:9" ht="40.5" customHeight="1">
      <c r="B51" s="45"/>
      <c r="C51" s="45"/>
      <c r="D51" s="45"/>
      <c r="E51" s="45"/>
      <c r="F51" s="45"/>
      <c r="I51" s="40"/>
    </row>
  </sheetData>
  <mergeCells count="13">
    <mergeCell ref="C6:C9"/>
    <mergeCell ref="D6:D9"/>
    <mergeCell ref="E6:E9"/>
    <mergeCell ref="F6:F9"/>
    <mergeCell ref="G6:G9"/>
    <mergeCell ref="H6:H9"/>
    <mergeCell ref="A32:I32"/>
    <mergeCell ref="F1:I1"/>
    <mergeCell ref="A2:I2"/>
    <mergeCell ref="A4:A9"/>
    <mergeCell ref="B4:I4"/>
    <mergeCell ref="I5:I9"/>
    <mergeCell ref="B6:B9"/>
  </mergeCells>
  <phoneticPr fontId="26" type="noConversion"/>
  <pageMargins left="0.25" right="0.25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Ирина Александровна</dc:creator>
  <cp:lastModifiedBy>Admin</cp:lastModifiedBy>
  <cp:lastPrinted>2019-10-13T13:09:37Z</cp:lastPrinted>
  <dcterms:created xsi:type="dcterms:W3CDTF">2019-03-11T05:51:40Z</dcterms:created>
  <dcterms:modified xsi:type="dcterms:W3CDTF">2019-10-15T03:14:04Z</dcterms:modified>
</cp:coreProperties>
</file>