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45" windowWidth="14520" windowHeight="12390" tabRatio="755" activeTab="1"/>
  </bookViews>
  <sheets>
    <sheet name="прил 1 к МП" sheetId="1" r:id="rId1"/>
    <sheet name="прил 2 к МП" sheetId="2" r:id="rId2"/>
    <sheet name="Охрана окр. среды" sheetId="4" r:id="rId3"/>
    <sheet name="пов.ур.комф." sheetId="9" r:id="rId4"/>
    <sheet name="вып. отд госполномочий" sheetId="7" r:id="rId5"/>
    <sheet name="орг.трансп.обсл" sheetId="6" r:id="rId6"/>
    <sheet name="сод. в разв. м.с." sheetId="8" r:id="rId7"/>
    <sheet name="повышения ур. комфт." sheetId="5" r:id="rId8"/>
    <sheet name="содействие разв мс" sheetId="3" r:id="rId9"/>
  </sheets>
  <definedNames>
    <definedName name="_xlnm.Print_Area" localSheetId="1">'прил 2 к МП'!$A$1:$G$44</definedName>
  </definedNames>
  <calcPr calcId="144525"/>
</workbook>
</file>

<file path=xl/calcChain.xml><?xml version="1.0" encoding="utf-8"?>
<calcChain xmlns="http://schemas.openxmlformats.org/spreadsheetml/2006/main">
  <c r="I3" i="1" l="1"/>
  <c r="J3" i="1"/>
  <c r="H3" i="1"/>
  <c r="K10" i="1"/>
  <c r="I10" i="1"/>
  <c r="J10" i="1"/>
  <c r="H10" i="1"/>
  <c r="K20" i="1"/>
  <c r="H39" i="9"/>
  <c r="I39" i="9"/>
  <c r="G39" i="9"/>
  <c r="H40" i="9"/>
  <c r="I40" i="9"/>
  <c r="J40" i="9"/>
  <c r="G40" i="9"/>
  <c r="J43" i="9"/>
  <c r="R25" i="2"/>
  <c r="Q25" i="2"/>
  <c r="P25" i="2"/>
  <c r="D21" i="2"/>
  <c r="D20" i="2" l="1"/>
  <c r="G20" i="9" l="1"/>
  <c r="H8" i="1" l="1"/>
  <c r="O23" i="2" l="1"/>
  <c r="M41" i="2" l="1"/>
  <c r="H26" i="8"/>
  <c r="I26" i="8"/>
  <c r="G26" i="8"/>
  <c r="J31" i="8"/>
  <c r="J30" i="8"/>
  <c r="N4" i="8"/>
  <c r="G14" i="9"/>
  <c r="H29" i="9"/>
  <c r="I29" i="9"/>
  <c r="G29" i="9"/>
  <c r="G4" i="6" l="1"/>
  <c r="J7" i="6"/>
  <c r="H7" i="6"/>
  <c r="I7" i="6"/>
  <c r="G7" i="6"/>
  <c r="J28" i="8"/>
  <c r="J20" i="8" l="1"/>
  <c r="I10" i="8"/>
  <c r="H10" i="8"/>
  <c r="G10" i="8"/>
  <c r="E6" i="2" l="1"/>
  <c r="F7" i="2"/>
  <c r="E7" i="2"/>
  <c r="D7" i="2"/>
  <c r="I44" i="9" l="1"/>
  <c r="H44" i="9"/>
  <c r="G44" i="9"/>
  <c r="I42" i="9"/>
  <c r="H42" i="9"/>
  <c r="I41" i="9"/>
  <c r="H41" i="9"/>
  <c r="G41" i="9"/>
  <c r="J38" i="9"/>
  <c r="J37" i="9"/>
  <c r="J36" i="9"/>
  <c r="J35" i="9"/>
  <c r="I34" i="9"/>
  <c r="H34" i="9"/>
  <c r="G34" i="9"/>
  <c r="J33" i="9"/>
  <c r="J32" i="9"/>
  <c r="J31" i="9"/>
  <c r="J30" i="9"/>
  <c r="J28" i="9"/>
  <c r="J27" i="9"/>
  <c r="J26" i="9"/>
  <c r="I25" i="9"/>
  <c r="H25" i="9"/>
  <c r="J24" i="9"/>
  <c r="J23" i="9"/>
  <c r="J22" i="9"/>
  <c r="J21" i="9"/>
  <c r="I20" i="9"/>
  <c r="H20" i="9"/>
  <c r="J19" i="9"/>
  <c r="J18" i="9"/>
  <c r="J17" i="9"/>
  <c r="J16" i="9"/>
  <c r="J15" i="9"/>
  <c r="I14" i="9"/>
  <c r="H14" i="9"/>
  <c r="G10" i="9"/>
  <c r="J13" i="9"/>
  <c r="J12" i="9"/>
  <c r="J11" i="9"/>
  <c r="J9" i="9"/>
  <c r="J8" i="9"/>
  <c r="J7" i="9"/>
  <c r="J6" i="9"/>
  <c r="J5" i="9"/>
  <c r="I4" i="9"/>
  <c r="H4" i="9"/>
  <c r="G4" i="9"/>
  <c r="I40" i="8"/>
  <c r="H40" i="8"/>
  <c r="G40" i="8"/>
  <c r="J37" i="8"/>
  <c r="J36" i="8"/>
  <c r="J35" i="8"/>
  <c r="J34" i="8"/>
  <c r="J33" i="8"/>
  <c r="J32" i="8"/>
  <c r="J27" i="8"/>
  <c r="H39" i="8"/>
  <c r="I29" i="1" s="1"/>
  <c r="G7" i="8"/>
  <c r="J25" i="8"/>
  <c r="J24" i="8"/>
  <c r="J23" i="8"/>
  <c r="J22" i="8"/>
  <c r="J21" i="8"/>
  <c r="J19" i="8"/>
  <c r="J18" i="8"/>
  <c r="J17" i="8"/>
  <c r="J16" i="8"/>
  <c r="J15" i="8"/>
  <c r="J14" i="8"/>
  <c r="J13" i="8"/>
  <c r="J12" i="8"/>
  <c r="J8" i="8"/>
  <c r="J5" i="8"/>
  <c r="I4" i="8"/>
  <c r="H4" i="8"/>
  <c r="G4" i="8"/>
  <c r="G9" i="4"/>
  <c r="J20" i="9" l="1"/>
  <c r="H10" i="9"/>
  <c r="H3" i="9" s="1"/>
  <c r="J25" i="9"/>
  <c r="J40" i="8"/>
  <c r="I10" i="9"/>
  <c r="L11" i="8"/>
  <c r="G3" i="9"/>
  <c r="I39" i="8"/>
  <c r="J29" i="1" s="1"/>
  <c r="J29" i="9"/>
  <c r="J42" i="9"/>
  <c r="J44" i="9"/>
  <c r="J14" i="9"/>
  <c r="J41" i="9"/>
  <c r="J4" i="9"/>
  <c r="I3" i="9"/>
  <c r="J34" i="9"/>
  <c r="H7" i="8"/>
  <c r="H3" i="8" s="1"/>
  <c r="H38" i="8" s="1"/>
  <c r="J4" i="8"/>
  <c r="G3" i="8"/>
  <c r="J26" i="8"/>
  <c r="G39" i="8"/>
  <c r="H29" i="1" s="1"/>
  <c r="I7" i="8"/>
  <c r="I3" i="8" s="1"/>
  <c r="I38" i="8" s="1"/>
  <c r="J10" i="8"/>
  <c r="H18" i="3"/>
  <c r="I18" i="3"/>
  <c r="G18" i="3"/>
  <c r="J24" i="3"/>
  <c r="J23" i="3"/>
  <c r="J22" i="3"/>
  <c r="H10" i="3"/>
  <c r="H7" i="3" s="1"/>
  <c r="I10" i="3"/>
  <c r="G10" i="3"/>
  <c r="J17" i="3"/>
  <c r="J16" i="3"/>
  <c r="J15" i="3"/>
  <c r="J39" i="9" l="1"/>
  <c r="G7" i="3"/>
  <c r="J10" i="9"/>
  <c r="J3" i="9" s="1"/>
  <c r="K29" i="1"/>
  <c r="G38" i="8"/>
  <c r="J38" i="8" s="1"/>
  <c r="J7" i="8"/>
  <c r="J39" i="8"/>
  <c r="J3" i="8"/>
  <c r="J10" i="3"/>
  <c r="J18" i="3"/>
  <c r="I7" i="3"/>
  <c r="G40" i="5"/>
  <c r="J7" i="3" l="1"/>
  <c r="P24" i="2" l="1"/>
  <c r="J28" i="3" l="1"/>
  <c r="Q24" i="2" l="1"/>
  <c r="R24" i="2"/>
  <c r="Q23" i="2"/>
  <c r="F6" i="2"/>
  <c r="R23" i="2" s="1"/>
  <c r="D6" i="2"/>
  <c r="H6" i="2" l="1"/>
  <c r="P23" i="2"/>
  <c r="S23" i="2" s="1"/>
  <c r="S24" i="2"/>
  <c r="D10" i="2"/>
  <c r="N4" i="5" l="1"/>
  <c r="G42" i="5"/>
  <c r="O14" i="3"/>
  <c r="D24" i="2"/>
  <c r="G4" i="3" l="1"/>
  <c r="G3" i="6"/>
  <c r="G8" i="7"/>
  <c r="G3" i="3" l="1"/>
  <c r="G27" i="3" s="1"/>
  <c r="M7" i="3"/>
  <c r="G20" i="5"/>
  <c r="N3" i="5" l="1"/>
  <c r="J22" i="5" l="1"/>
  <c r="H43" i="5"/>
  <c r="I43" i="5"/>
  <c r="H42" i="5"/>
  <c r="I42" i="5"/>
  <c r="H41" i="5"/>
  <c r="I41" i="5"/>
  <c r="H40" i="5"/>
  <c r="I40" i="5"/>
  <c r="J40" i="5" s="1"/>
  <c r="N8" i="6"/>
  <c r="N6" i="6"/>
  <c r="G14" i="5"/>
  <c r="N5" i="5"/>
  <c r="N6" i="5"/>
  <c r="G4" i="5"/>
  <c r="G34" i="5"/>
  <c r="G25" i="5"/>
  <c r="O5" i="5"/>
  <c r="P5" i="5"/>
  <c r="J42" i="5" l="1"/>
  <c r="Q5" i="5"/>
  <c r="N9" i="6"/>
  <c r="N7" i="5"/>
  <c r="N8" i="5" s="1"/>
  <c r="J10" i="4"/>
  <c r="G29" i="5"/>
  <c r="G10" i="5" s="1"/>
  <c r="G3" i="5" s="1"/>
  <c r="J8" i="6"/>
  <c r="J11" i="5"/>
  <c r="H25" i="5"/>
  <c r="I25" i="5"/>
  <c r="H20" i="5"/>
  <c r="I20" i="5"/>
  <c r="H14" i="5"/>
  <c r="I14" i="5"/>
  <c r="H4" i="5"/>
  <c r="I4" i="5"/>
  <c r="E22" i="2"/>
  <c r="F22" i="2"/>
  <c r="E23" i="2"/>
  <c r="F23" i="2"/>
  <c r="G43" i="5"/>
  <c r="J31" i="5"/>
  <c r="J19" i="5"/>
  <c r="J15" i="5"/>
  <c r="O3" i="5"/>
  <c r="P3" i="5"/>
  <c r="O7" i="5"/>
  <c r="E19" i="2" s="1"/>
  <c r="P7" i="5"/>
  <c r="O6" i="5"/>
  <c r="P6" i="5"/>
  <c r="I19" i="1"/>
  <c r="J19" i="1"/>
  <c r="K19" i="1" s="1"/>
  <c r="I18" i="1"/>
  <c r="J18" i="1"/>
  <c r="K18" i="1" s="1"/>
  <c r="I17" i="1"/>
  <c r="I14" i="1" s="1"/>
  <c r="J17" i="1"/>
  <c r="J14" i="1" s="1"/>
  <c r="H34" i="5"/>
  <c r="I34" i="5"/>
  <c r="G45" i="5" l="1"/>
  <c r="D5" i="2"/>
  <c r="P22" i="2" s="1"/>
  <c r="Q6" i="5"/>
  <c r="J43" i="5"/>
  <c r="N10" i="5"/>
  <c r="F19" i="2"/>
  <c r="F5" i="2" s="1"/>
  <c r="R22" i="2" s="1"/>
  <c r="R27" i="2" s="1"/>
  <c r="Q7" i="5"/>
  <c r="Q3" i="5"/>
  <c r="G20" i="2"/>
  <c r="G23" i="2"/>
  <c r="H9" i="1"/>
  <c r="D9" i="2"/>
  <c r="P26" i="2" s="1"/>
  <c r="I9" i="1"/>
  <c r="J9" i="1"/>
  <c r="J26" i="5"/>
  <c r="J27" i="5"/>
  <c r="J28" i="5"/>
  <c r="H29" i="5"/>
  <c r="H10" i="5" s="1"/>
  <c r="H3" i="5" s="1"/>
  <c r="I29" i="5"/>
  <c r="I10" i="5" s="1"/>
  <c r="I3" i="5" s="1"/>
  <c r="J33" i="5"/>
  <c r="E38" i="2"/>
  <c r="F38" i="2"/>
  <c r="E9" i="2"/>
  <c r="Q26" i="2" s="1"/>
  <c r="F9" i="2"/>
  <c r="R26" i="2" s="1"/>
  <c r="G29" i="3"/>
  <c r="H30" i="1" s="1"/>
  <c r="O4" i="5"/>
  <c r="E17" i="2" s="1"/>
  <c r="P4" i="5"/>
  <c r="J12" i="5"/>
  <c r="J13" i="5"/>
  <c r="J16" i="5"/>
  <c r="J17" i="5"/>
  <c r="J18" i="5"/>
  <c r="J21" i="5"/>
  <c r="J23" i="5"/>
  <c r="J24" i="5"/>
  <c r="J30" i="5"/>
  <c r="J32" i="5"/>
  <c r="J35" i="5"/>
  <c r="J36" i="5"/>
  <c r="J37" i="5"/>
  <c r="J38" i="5"/>
  <c r="J5" i="5"/>
  <c r="J6" i="5"/>
  <c r="J7" i="5"/>
  <c r="J8" i="5"/>
  <c r="J9" i="5"/>
  <c r="J26" i="3"/>
  <c r="J12" i="3"/>
  <c r="J8" i="3"/>
  <c r="J5" i="3"/>
  <c r="H4" i="3"/>
  <c r="H3" i="3" s="1"/>
  <c r="I4" i="3"/>
  <c r="I3" i="3" s="1"/>
  <c r="J13" i="3"/>
  <c r="J14" i="3"/>
  <c r="J19" i="3"/>
  <c r="J20" i="3"/>
  <c r="J21" i="3"/>
  <c r="J25" i="3"/>
  <c r="H29" i="3"/>
  <c r="I30" i="1" s="1"/>
  <c r="I7" i="1" s="1"/>
  <c r="I29" i="3"/>
  <c r="J30" i="1" s="1"/>
  <c r="G12" i="6"/>
  <c r="G13" i="6" s="1"/>
  <c r="H26" i="1" s="1"/>
  <c r="H24" i="1" s="1"/>
  <c r="H4" i="6"/>
  <c r="H3" i="6" s="1"/>
  <c r="I4" i="6"/>
  <c r="I3" i="6" s="1"/>
  <c r="I12" i="6" s="1"/>
  <c r="I13" i="6" s="1"/>
  <c r="J26" i="1" s="1"/>
  <c r="J24" i="1" s="1"/>
  <c r="J5" i="6"/>
  <c r="J6" i="6"/>
  <c r="J9" i="6"/>
  <c r="J10" i="6"/>
  <c r="J11" i="6"/>
  <c r="G5" i="7"/>
  <c r="H5" i="7"/>
  <c r="I5" i="7"/>
  <c r="J6" i="7"/>
  <c r="J7" i="7"/>
  <c r="H8" i="7"/>
  <c r="I8" i="7"/>
  <c r="J9" i="7"/>
  <c r="J10" i="7"/>
  <c r="G11" i="7"/>
  <c r="H11" i="7"/>
  <c r="I11" i="7"/>
  <c r="J12" i="7"/>
  <c r="J13" i="7"/>
  <c r="J14" i="7"/>
  <c r="G41" i="5"/>
  <c r="I6" i="1"/>
  <c r="G4" i="4"/>
  <c r="H4" i="4"/>
  <c r="I4" i="4"/>
  <c r="J5" i="4"/>
  <c r="J6" i="4"/>
  <c r="J7" i="4"/>
  <c r="G8" i="4"/>
  <c r="H9" i="4"/>
  <c r="H8" i="4" s="1"/>
  <c r="I9" i="4"/>
  <c r="I8" i="4" s="1"/>
  <c r="J11" i="4"/>
  <c r="J9" i="4" s="1"/>
  <c r="E5" i="2"/>
  <c r="Q22" i="2" s="1"/>
  <c r="E8" i="2"/>
  <c r="F8" i="2"/>
  <c r="E10" i="2"/>
  <c r="F10" i="2"/>
  <c r="G12" i="2"/>
  <c r="G13" i="2"/>
  <c r="G14" i="2"/>
  <c r="G15" i="2"/>
  <c r="G16" i="2"/>
  <c r="E24" i="2"/>
  <c r="F24" i="2"/>
  <c r="G26" i="2"/>
  <c r="G27" i="2"/>
  <c r="K27" i="2"/>
  <c r="L27" i="2"/>
  <c r="M27" i="2"/>
  <c r="N27" i="2"/>
  <c r="G28" i="2"/>
  <c r="G29" i="2"/>
  <c r="G30" i="2"/>
  <c r="D31" i="2"/>
  <c r="E31" i="2"/>
  <c r="F31" i="2"/>
  <c r="G33" i="2"/>
  <c r="G34" i="2"/>
  <c r="H31" i="2" s="1"/>
  <c r="G35" i="2"/>
  <c r="G36" i="2"/>
  <c r="G37" i="2"/>
  <c r="D38" i="2"/>
  <c r="G40" i="2"/>
  <c r="G41" i="2"/>
  <c r="G42" i="2"/>
  <c r="G43" i="2"/>
  <c r="G44" i="2"/>
  <c r="I8" i="1"/>
  <c r="J8" i="1"/>
  <c r="H7" i="1"/>
  <c r="S25" i="2" l="1"/>
  <c r="G4" i="7"/>
  <c r="H3" i="4"/>
  <c r="H12" i="4" s="1"/>
  <c r="H13" i="4" s="1"/>
  <c r="I13" i="1" s="1"/>
  <c r="I11" i="1" s="1"/>
  <c r="S26" i="2"/>
  <c r="H38" i="2"/>
  <c r="J29" i="3"/>
  <c r="K30" i="1" s="1"/>
  <c r="H4" i="7"/>
  <c r="H3" i="7" s="1"/>
  <c r="H15" i="7" s="1"/>
  <c r="H16" i="7" s="1"/>
  <c r="I23" i="1" s="1"/>
  <c r="I21" i="1" s="1"/>
  <c r="J3" i="3"/>
  <c r="J4" i="3"/>
  <c r="G19" i="2"/>
  <c r="D17" i="2"/>
  <c r="I3" i="4"/>
  <c r="I12" i="4" s="1"/>
  <c r="I13" i="4" s="1"/>
  <c r="J13" i="1" s="1"/>
  <c r="J11" i="1" s="1"/>
  <c r="H17" i="1"/>
  <c r="J41" i="5"/>
  <c r="K17" i="1" s="1"/>
  <c r="J11" i="7"/>
  <c r="G31" i="2"/>
  <c r="J4" i="4"/>
  <c r="J8" i="7"/>
  <c r="I4" i="7"/>
  <c r="I3" i="7" s="1"/>
  <c r="I15" i="7" s="1"/>
  <c r="I16" i="7" s="1"/>
  <c r="J23" i="1" s="1"/>
  <c r="J21" i="1" s="1"/>
  <c r="I27" i="1"/>
  <c r="G22" i="2"/>
  <c r="J5" i="7"/>
  <c r="J4" i="5"/>
  <c r="J34" i="5"/>
  <c r="J25" i="5"/>
  <c r="Q4" i="5"/>
  <c r="Q8" i="5" s="1"/>
  <c r="J20" i="5"/>
  <c r="G39" i="5"/>
  <c r="K16" i="1"/>
  <c r="G24" i="2"/>
  <c r="J14" i="5"/>
  <c r="J29" i="5"/>
  <c r="G6" i="2"/>
  <c r="G5" i="2"/>
  <c r="S22" i="2"/>
  <c r="E3" i="2"/>
  <c r="G10" i="2"/>
  <c r="H39" i="5"/>
  <c r="I39" i="5"/>
  <c r="G3" i="4"/>
  <c r="J8" i="4"/>
  <c r="O8" i="5"/>
  <c r="P8" i="5"/>
  <c r="J27" i="1"/>
  <c r="G38" i="2"/>
  <c r="J4" i="6"/>
  <c r="J3" i="6"/>
  <c r="H12" i="6"/>
  <c r="J6" i="1"/>
  <c r="K8" i="1"/>
  <c r="H27" i="3"/>
  <c r="H33" i="3" s="1"/>
  <c r="J7" i="1"/>
  <c r="K7" i="1" s="1"/>
  <c r="H14" i="1" l="1"/>
  <c r="K14" i="1" s="1"/>
  <c r="S28" i="2"/>
  <c r="H6" i="1"/>
  <c r="K6" i="1" s="1"/>
  <c r="I27" i="3"/>
  <c r="I33" i="3" s="1"/>
  <c r="R8" i="5"/>
  <c r="K27" i="1"/>
  <c r="G21" i="2"/>
  <c r="F17" i="2"/>
  <c r="P27" i="2"/>
  <c r="J10" i="5"/>
  <c r="J3" i="5" s="1"/>
  <c r="J3" i="4"/>
  <c r="J12" i="4" s="1"/>
  <c r="J13" i="4" s="1"/>
  <c r="K13" i="1" s="1"/>
  <c r="K11" i="1" s="1"/>
  <c r="G12" i="4"/>
  <c r="G13" i="4" s="1"/>
  <c r="H13" i="1" s="1"/>
  <c r="H11" i="1" s="1"/>
  <c r="J39" i="5"/>
  <c r="J4" i="7"/>
  <c r="J3" i="7" s="1"/>
  <c r="J15" i="7" s="1"/>
  <c r="J16" i="7" s="1"/>
  <c r="K23" i="1" s="1"/>
  <c r="K21" i="1" s="1"/>
  <c r="G3" i="7"/>
  <c r="J5" i="1"/>
  <c r="J12" i="6"/>
  <c r="H13" i="6"/>
  <c r="G17" i="2" l="1"/>
  <c r="F3" i="2"/>
  <c r="G15" i="7"/>
  <c r="G16" i="7" s="1"/>
  <c r="H23" i="1" s="1"/>
  <c r="H21" i="1" s="1"/>
  <c r="O8" i="7"/>
  <c r="G7" i="2"/>
  <c r="J13" i="6"/>
  <c r="I26" i="1"/>
  <c r="I24" i="1" l="1"/>
  <c r="I5" i="1"/>
  <c r="Q27" i="2"/>
  <c r="K9" i="1"/>
  <c r="K26" i="1"/>
  <c r="K24" i="1" s="1"/>
  <c r="D8" i="2" l="1"/>
  <c r="D3" i="2" s="1"/>
  <c r="H3" i="2" s="1"/>
  <c r="G8" i="2" l="1"/>
  <c r="O27" i="2" l="1"/>
  <c r="S27" i="2" l="1"/>
  <c r="G9" i="2"/>
  <c r="G3" i="2" s="1"/>
  <c r="J27" i="3"/>
  <c r="G33" i="3"/>
  <c r="H27" i="1"/>
  <c r="L27" i="1" s="1"/>
  <c r="H5" i="1" l="1"/>
  <c r="K3" i="1" l="1"/>
  <c r="K5" i="1"/>
</calcChain>
</file>

<file path=xl/sharedStrings.xml><?xml version="1.0" encoding="utf-8"?>
<sst xmlns="http://schemas.openxmlformats.org/spreadsheetml/2006/main" count="808" uniqueCount="262">
  <si>
    <t>Наименование программы, подпрограммы</t>
  </si>
  <si>
    <t>Наименование ГРБС</t>
  </si>
  <si>
    <t>Код бюджетной классификации</t>
  </si>
  <si>
    <t>ГРБС</t>
  </si>
  <si>
    <t>РзПр</t>
  </si>
  <si>
    <t>ЦСР</t>
  </si>
  <si>
    <t>ВР</t>
  </si>
  <si>
    <t>Муниципальная программа</t>
  </si>
  <si>
    <t>«Улучшение качества жизни населения в Енисейском районе»</t>
  </si>
  <si>
    <t>всего расходные обязательства по программе</t>
  </si>
  <si>
    <t>Х</t>
  </si>
  <si>
    <t>в том числе по ГРБС:</t>
  </si>
  <si>
    <t xml:space="preserve">Администрация Енисейского района </t>
  </si>
  <si>
    <t>Управление социальной защиты</t>
  </si>
  <si>
    <t>Районный совет депутатов</t>
  </si>
  <si>
    <t>Подпрограмма 1</t>
  </si>
  <si>
    <t>«Охрана окружающей среды»</t>
  </si>
  <si>
    <t>всего расходные обязательства по подпрограмме</t>
  </si>
  <si>
    <t>Администрация Енисейского района</t>
  </si>
  <si>
    <t>Подпрограмма 2</t>
  </si>
  <si>
    <t>"Повышение уровня комфортности пребывания и качества жизни населения территории Енисейского района"</t>
  </si>
  <si>
    <t>Подпрограмма 3</t>
  </si>
  <si>
    <t>«Выполнение отдельных государственных полномочий»</t>
  </si>
  <si>
    <t>Подпрограмма4</t>
  </si>
  <si>
    <t>«Организация транспортного обслуживания населения Енисейского района»</t>
  </si>
  <si>
    <t>Подпрограмма 5</t>
  </si>
  <si>
    <t>«Содействие в развитии местного самоуправления  в Енисейском районе»</t>
  </si>
  <si>
    <t>024</t>
  </si>
  <si>
    <t>026</t>
  </si>
  <si>
    <t>Статус</t>
  </si>
  <si>
    <t>Наименование муниципальной программы, подпрограммы муниципальной программы</t>
  </si>
  <si>
    <t>Источник финансирования</t>
  </si>
  <si>
    <t>2018 год</t>
  </si>
  <si>
    <t>2019 год</t>
  </si>
  <si>
    <t>2020 год</t>
  </si>
  <si>
    <t>Всего</t>
  </si>
  <si>
    <t>в том числе:</t>
  </si>
  <si>
    <t xml:space="preserve">федеральный бюджет </t>
  </si>
  <si>
    <t>краевой бюджет</t>
  </si>
  <si>
    <t>районный бюджет</t>
  </si>
  <si>
    <t>бюджеты муниципальных образований Енисейского района</t>
  </si>
  <si>
    <t>внебюджетные источники</t>
  </si>
  <si>
    <t>Подпрограмма 4</t>
  </si>
  <si>
    <t>«Содействие в развитии местного самоуправления в Енисейском районе»</t>
  </si>
  <si>
    <t>Цель, задачи, мероприятия подпрограммы</t>
  </si>
  <si>
    <t xml:space="preserve">ГРБС </t>
  </si>
  <si>
    <t>Расходы (тыс. руб.), годы</t>
  </si>
  <si>
    <t>Ожидаемый результат от реализации подпрограммного мероприятия (в натуральном выражении)</t>
  </si>
  <si>
    <t>Итого</t>
  </si>
  <si>
    <t>Цель подпрограммы: Снижение негативного воздействия отходов на окружающую среду и здоровье населения, обеспечение сохранения благоприятной окружающей среды на территории Енисейского района.</t>
  </si>
  <si>
    <t>Задача №1. Повышение уровня экологической безопасности на территории Енисейского района</t>
  </si>
  <si>
    <t>Транспортировка и обезвреживание ртутьсодержащих ламп в количестве 1400 штук ежегодно</t>
  </si>
  <si>
    <t>01100S4950</t>
  </si>
  <si>
    <t xml:space="preserve">Задача №2. Ограничение последствий негативного воздействия захламления земель </t>
  </si>
  <si>
    <t>Мероприятие 2.1. Ликвидация последствий и предотвращение захламления земель на территории муниципальных образований Енисейского района.</t>
  </si>
  <si>
    <t>Ликвидация свалок на территории муниципальных образований Енисейского района в количестве не менее 1 штуки ежегодно</t>
  </si>
  <si>
    <t>Иные межбюджетные трансферты муниципальным образованиям Енисейского района на ликвидацию последствий и предотвращение захламления земель</t>
  </si>
  <si>
    <t>Нераспределенные средства, зарезервированные на софинансирование предстоящих расходов</t>
  </si>
  <si>
    <t>Итого по подпрограмме:</t>
  </si>
  <si>
    <t>ГРБС 1:</t>
  </si>
  <si>
    <t>0502</t>
  </si>
  <si>
    <t>0605</t>
  </si>
  <si>
    <t>0503</t>
  </si>
  <si>
    <t>Итого на период</t>
  </si>
  <si>
    <t>Содействие повышению комфортности пребывания и качества жизни населения Енисейского района</t>
  </si>
  <si>
    <t>задача 1. Обеспечение комфортного и безопасного пребывания на территории района в части проведения работ по акарицидной обработке, снижению численности бродячих домашних животных и уничтожению наркосодержащих растений</t>
  </si>
  <si>
    <t>Площадь мест массового отдыха населения, подвергнутой акарицидным обработкам от общей площади, подлежащей обработки в отчетном периоде – 100%; Снижение численности безнадзорных домашних животных; Создание условий для развития услуг связи в населенных пунктах – 5 пунктов.</t>
  </si>
  <si>
    <t>1.1. Организация и проведение акарицидных обработок мест массового отдыха населения</t>
  </si>
  <si>
    <t>1.2. Проведение работ по уничтожению сорняков дикорастущей конопли за счет средств местного бюджета</t>
  </si>
  <si>
    <t>1.3. 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</t>
  </si>
  <si>
    <t xml:space="preserve">1.4. Создание условий для развития услуг связи в малочисленных и труднодоступных населенных пунктах </t>
  </si>
  <si>
    <t>Задача 2. Благоустройство территорий поселений и содействие временной занятости населения</t>
  </si>
  <si>
    <t>2.1. Организация общественных работ на территории Енисейского района</t>
  </si>
  <si>
    <t>УСЗН</t>
  </si>
  <si>
    <t>Организованных временных рабочих мест не менее 180 чел.</t>
  </si>
  <si>
    <t>01200R5550</t>
  </si>
  <si>
    <t>за счет средств краевого бюджета</t>
  </si>
  <si>
    <t>Задача 3. Повешение качества жизни отдельных категорий граждан</t>
  </si>
  <si>
    <t>3.1. реализация мероприятий в сфере обеспечения доступности приоритетных объектов  и услуг в приоритетных сферах жизнедеятельности инвалидов и других маломобильных групп населения</t>
  </si>
  <si>
    <t>3.2. Дополнительные гарантии муниципальным служащим в виде ежемесячных доплат к трудовой пенсии, пенсии за выслугу лет</t>
  </si>
  <si>
    <r>
      <t>Количество человек, получивших доплату к пенсии</t>
    </r>
    <r>
      <rPr>
        <sz val="9"/>
        <rFont val="Times New Roman"/>
        <family val="1"/>
        <charset val="204"/>
      </rPr>
      <t xml:space="preserve"> – 39 чел.</t>
    </r>
  </si>
  <si>
    <t xml:space="preserve">3.3. Дополнительные меры поддержки  граждан пожилого возраста и инвалидов в Енисейском районе </t>
  </si>
  <si>
    <t>Предоставление льготной подписки на газету «Енисейская правда» отдельным категориям граждан Енисейского района от числа обратившихся – 100%</t>
  </si>
  <si>
    <t>ГРБС 1.</t>
  </si>
  <si>
    <t>ГРБС 2.</t>
  </si>
  <si>
    <t>0412</t>
  </si>
  <si>
    <t>0410</t>
  </si>
  <si>
    <t>Цель подпрограммы: «Обеспечение прав граждан при реализации государственных полномочий, переданных на уровень органов местного самоуправления»</t>
  </si>
  <si>
    <t>Обеспечить безусловное и полное выполнение органами местного самоуправления переданных государственных полномочий ежегодно не менее 100%.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</si>
  <si>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</si>
  <si>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</si>
  <si>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ГРБС 1</t>
  </si>
  <si>
    <t>0105</t>
  </si>
  <si>
    <t>0113</t>
  </si>
  <si>
    <t>Ожидаемый результат от реализации подпрограммных мероприятий</t>
  </si>
  <si>
    <r>
      <t>Цель подпрограммы:</t>
    </r>
    <r>
      <rPr>
        <sz val="9"/>
        <rFont val="Times New Roman"/>
        <family val="1"/>
        <charset val="204"/>
      </rPr>
      <t xml:space="preserve"> создание условий для предоставления транспортных услуг населению в части удовлетворения потребностей населения Енисейского района в пассажирских перевозках по регулярным внутрирайонным маршрутам</t>
    </r>
  </si>
  <si>
    <r>
      <t>Задача:</t>
    </r>
    <r>
      <rPr>
        <sz val="9"/>
        <rFont val="Times New Roman"/>
        <family val="1"/>
        <charset val="204"/>
      </rPr>
      <t xml:space="preserve"> сохранение количества маршрутов автомобильного, внутреннего водного и воздушного транспорта на территории Енисейского района</t>
    </r>
  </si>
  <si>
    <t>0408</t>
  </si>
  <si>
    <t>Цель подпрограммы: Эффективная реализации органами местного самоуправления полномочий, закрепленных за муниципальными образованиями, а также создание условий для дальнейшего развития гражданского общества, повышения прозрачности деятельности органов местного самоуправления Енисейского района</t>
  </si>
  <si>
    <t>Уровень удовлетворенности населения Енисейского района информационной открытостью ОМС ежегодно не менее 67%, Уровень удовлетворенности глав поселений качеством услуг по оказанию консультационной и методической помощи Учреждением не менее 65,3%</t>
  </si>
  <si>
    <t>Задача №1. Развитие институтов информационного общества и использование технологий электронного правительства в муниципальном управлении.</t>
  </si>
  <si>
    <t>Мероприятие 1.1. Расходы на обеспечение деятельности (оказание услуг) муниципальных организаций (учреждений)</t>
  </si>
  <si>
    <t>Задача №2. Повышение результативности и эффективности деятельности органов местного самоуправления Енисейского района, связанной с улучшением качества жизни населения</t>
  </si>
  <si>
    <t>Мероприятие 2.1. Приобретение призов для награждения победителей (участников) конкурса «Лучшая организация работы представительного органа муниципального образования Енисейского района»</t>
  </si>
  <si>
    <t>Мероприятие 2.2. Совершенствование централизованной системы учета и отчетности</t>
  </si>
  <si>
    <t>Своевременность уплаты налоговых платежей, выплаты заработной платы: дней сверх установленного срока – 0</t>
  </si>
  <si>
    <t>Расходы на обеспечение деятельности (оказание услуг) муниципальных организаций (учреждений)</t>
  </si>
  <si>
    <t>0113, 0709</t>
  </si>
  <si>
    <t>Мероприятие 2.3. Обеспечение хозяйственной и контрактной деятельности муниципальных организаций (учреждений)</t>
  </si>
  <si>
    <t xml:space="preserve">Расходы на обеспечение деятельности (оказание услуг) муниципальных организаций (учреждений) </t>
  </si>
  <si>
    <t>Мероприятие 2.4. Поддержка почетных граждан</t>
  </si>
  <si>
    <t>0103</t>
  </si>
  <si>
    <t>0180080090 0180080030 0180010473</t>
  </si>
  <si>
    <t>Задача №1. «Безусловное и полное выполнение органами местного самоуправления переданных государственных полномочий»</t>
  </si>
  <si>
    <t>Количество маршрутов транспорта: автомобильного – 18; водного – 4; воздушного – 7</t>
  </si>
  <si>
    <t>ГРБС 2</t>
  </si>
  <si>
    <t>0180088410</t>
  </si>
  <si>
    <t xml:space="preserve">Статус </t>
  </si>
  <si>
    <t>Ожидаемый результат от реализации подпрограммного мероприятия</t>
  </si>
  <si>
    <t>0120084910</t>
  </si>
  <si>
    <t>0120075180</t>
  </si>
  <si>
    <t>0120088690</t>
  </si>
  <si>
    <t>01200R0270</t>
  </si>
  <si>
    <t>0120088420</t>
  </si>
  <si>
    <t>2.2.Финансирование муниципальных программ формирования современной городской среды, в т.ч.</t>
  </si>
  <si>
    <t>за счет средств районного бюджета</t>
  </si>
  <si>
    <t>Доля благоустроенных территорий домов от общего количества территорий домов п. Подтесово - 5,8%.</t>
  </si>
  <si>
    <t>за счет средств муниципальных образований</t>
  </si>
  <si>
    <t>0120077410</t>
  </si>
  <si>
    <t>540</t>
  </si>
  <si>
    <t>0110088110</t>
  </si>
  <si>
    <t>0110074950</t>
  </si>
  <si>
    <t>0110088150</t>
  </si>
  <si>
    <t>0110080760</t>
  </si>
  <si>
    <t>0120075550</t>
  </si>
  <si>
    <t>0909</t>
  </si>
  <si>
    <t>0130074670</t>
  </si>
  <si>
    <t>0130074290</t>
  </si>
  <si>
    <t>0130076040</t>
  </si>
  <si>
    <t>0130051200</t>
  </si>
  <si>
    <t>0140083010</t>
  </si>
  <si>
    <t>0140083020</t>
  </si>
  <si>
    <t>0140076470</t>
  </si>
  <si>
    <t>0140083030</t>
  </si>
  <si>
    <t>1003</t>
  </si>
  <si>
    <t>2.3. Реализация проектов по благоустройству территорий поселений, городских округов</t>
  </si>
  <si>
    <t>ф</t>
  </si>
  <si>
    <t>р</t>
  </si>
  <si>
    <t>бп</t>
  </si>
  <si>
    <t>ви</t>
  </si>
  <si>
    <t xml:space="preserve">0180080034 0180010474 </t>
  </si>
  <si>
    <t xml:space="preserve">0180080031   0180080032                     </t>
  </si>
  <si>
    <t>3.4. Финансовая поддержка Совета ветеранов Енисейского района</t>
  </si>
  <si>
    <t>630</t>
  </si>
  <si>
    <t>Количество проведенных Советом ветеранов Енисейского района организационно-массовых мероприятий не менее 5 в год</t>
  </si>
  <si>
    <t>0120088490</t>
  </si>
  <si>
    <t>01200S6450</t>
  </si>
  <si>
    <t>0180080030 0180010471 0180010472 0180080098 0180010311</t>
  </si>
  <si>
    <t>240</t>
  </si>
  <si>
    <t>0120076450</t>
  </si>
  <si>
    <t>1403</t>
  </si>
  <si>
    <t>0120077490</t>
  </si>
  <si>
    <t>0500</t>
  </si>
  <si>
    <t>доля граждан, участвующих в реализации проекта,от общего числа граждан достигших 18 лет, проживающих в населенном пункте,
не менее 20 %</t>
  </si>
  <si>
    <t>кб</t>
  </si>
  <si>
    <t>рб</t>
  </si>
  <si>
    <t>увеличение доли благоустройенных территорий поселений. доля граждан не менее 10%</t>
  </si>
  <si>
    <t>Мероприятие 2.5. Дополнительные меры социальной поддержки граждан пожилого возраста района</t>
  </si>
  <si>
    <t>100</t>
  </si>
  <si>
    <t>0180088420</t>
  </si>
  <si>
    <t>средства МО</t>
  </si>
  <si>
    <t>нас</t>
  </si>
  <si>
    <t>всего</t>
  </si>
  <si>
    <t>0113 0709</t>
  </si>
  <si>
    <t xml:space="preserve">0180080030 0180080031 </t>
  </si>
  <si>
    <t>за счет средств федерального бюджета</t>
  </si>
  <si>
    <t>2.5. Реализация мероприятий по поддержке местных инициатив территорий городских и сельских поселений</t>
  </si>
  <si>
    <t xml:space="preserve">0120076410 </t>
  </si>
  <si>
    <t>фед</t>
  </si>
  <si>
    <t>2.4.Реализация проектов по решению вопросов местного значения сельских поселений, конкурс "Инициатива жителей эффективность в работе"</t>
  </si>
  <si>
    <t>0801</t>
  </si>
  <si>
    <t>610</t>
  </si>
  <si>
    <t>01200L5550</t>
  </si>
  <si>
    <t>1403 0801</t>
  </si>
  <si>
    <t>540 610</t>
  </si>
  <si>
    <t>краевой</t>
  </si>
  <si>
    <t>районный</t>
  </si>
  <si>
    <t>1006</t>
  </si>
  <si>
    <t>01200S7410</t>
  </si>
  <si>
    <t>0120081100</t>
  </si>
  <si>
    <t>0180080033</t>
  </si>
  <si>
    <t>806</t>
  </si>
  <si>
    <t>810</t>
  </si>
  <si>
    <t>2021 год</t>
  </si>
  <si>
    <t>024 806</t>
  </si>
  <si>
    <t>0180080032</t>
  </si>
  <si>
    <t>0180080092</t>
  </si>
  <si>
    <t>0180080098</t>
  </si>
  <si>
    <r>
      <t>«</t>
    </r>
    <r>
      <rPr>
        <sz val="12"/>
        <color indexed="8"/>
        <rFont val="Arial"/>
        <family val="2"/>
        <charset val="204"/>
      </rPr>
      <t>Организация транспортного обслуживания населения Енисейского района</t>
    </r>
    <r>
      <rPr>
        <sz val="12"/>
        <rFont val="Arial"/>
        <family val="2"/>
        <charset val="204"/>
      </rPr>
      <t>»</t>
    </r>
  </si>
  <si>
    <t>Мероприятие 1.1. Обеспечение экологической безопасности и предотвращение негативного воздействия отходов производства и потребления на окружающую среду и здоровье человека на территории района</t>
  </si>
  <si>
    <t>Мероприятие 1.2. Приобретение и монтаж установок по очистке и обеззараживанию воды на системах водоснабжения</t>
  </si>
  <si>
    <t>Мероприятие 4.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</si>
  <si>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внутрирайонным маршрутам</t>
  </si>
  <si>
    <t>Субсидии организациям внутреннего водного транспорта на компенсацию расходов, возникающих в результате государственного регулирования тарифов в пригородном и межмуниципальном сообщении</t>
  </si>
  <si>
    <t>Субсидии организациям воздушного транспорта на компенсацию расходов, возникающих в результате государственного регулирования тарифов при осуществлении пассажирских перевозок в межмуниципальном сообщении</t>
  </si>
  <si>
    <t>Мероприятие 1.1 Расходы на обеспечение деятельности (оказание услуг) муниципальных организаций (учреждений)</t>
  </si>
  <si>
    <t xml:space="preserve">0180080034  </t>
  </si>
  <si>
    <t>Мероприятие 2.1. Проведение конкурсов среди муниципальных образований района, приобретение ценных призов для награждения победителей, поощрительных призов для награждения участников и организации церемонии награждения</t>
  </si>
  <si>
    <t>Мероприятие 2.2. Совершенствование системы учета и отчетности</t>
  </si>
  <si>
    <t xml:space="preserve"> 0709</t>
  </si>
  <si>
    <t>0180080031</t>
  </si>
  <si>
    <t>0709</t>
  </si>
  <si>
    <t xml:space="preserve">0180080031                        </t>
  </si>
  <si>
    <t xml:space="preserve">0180080031 </t>
  </si>
  <si>
    <t>Осуществление части полномочий по формированию бюджета и исполнению бюджета при кассовом обслуживании исполнения бюджета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</si>
  <si>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</si>
  <si>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0180010211</t>
  </si>
  <si>
    <t>0180010213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</si>
  <si>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</t>
  </si>
  <si>
    <t>0180010311</t>
  </si>
  <si>
    <t>Средства на повышение размеров оплаты труда работников бюджетной сферы Красноярского края с 1 января 2018 года на 4 процента</t>
  </si>
  <si>
    <t>0180010471</t>
  </si>
  <si>
    <t>0180010472</t>
  </si>
  <si>
    <t>0180010473</t>
  </si>
  <si>
    <t>0180010474</t>
  </si>
  <si>
    <t xml:space="preserve"> 0180080033 </t>
  </si>
  <si>
    <t>Осуществление части полномочий по библиотечному обслуживанию населения</t>
  </si>
  <si>
    <t>Осуществление части полномочий по проведению проверки теплоснабжающих и теплосетевых организаций</t>
  </si>
  <si>
    <t>0180080095</t>
  </si>
  <si>
    <t>0180080096</t>
  </si>
  <si>
    <t>Осуществление полномочий по созданию условий для организации досуга и обеспечению жителей поселения услугами организаций культуры</t>
  </si>
  <si>
    <t>0180080097</t>
  </si>
  <si>
    <t>Мероприятие 2.4. Меры социальной поддержки почетным гражданам</t>
  </si>
  <si>
    <t xml:space="preserve">1.4. Создание условий для развития услуг связи в малочисленных и труднодоступных населенных пунктах Красноярского края </t>
  </si>
  <si>
    <t>1.5 Создание условий для развития услуг связи в малочисленных и труднодоступных населенных пунктов Красноярского края за счет средств местного бюджета</t>
  </si>
  <si>
    <t>2.4 Реализация проектов по решению вопросов местного значения сельских поселений</t>
  </si>
  <si>
    <t>3.1. Реализация мероприятий в сфере обеспечения доступности приоритетных объектов  и услуг в приоритетных сферах жизнедеятельности инвалидов и других маломобильных групп населения</t>
  </si>
  <si>
    <t>Количество человек, получивших доплату к пенсии – 39 чел.</t>
  </si>
  <si>
    <t>3.3 Дополнительные меры социальной поддержки отдельных категорий граждан района</t>
  </si>
  <si>
    <t>3.4. Финансовая поддержка Совета Ветеранов Енисейского района</t>
  </si>
  <si>
    <t>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по решениям суда</t>
  </si>
  <si>
    <t>0180010223</t>
  </si>
  <si>
    <t>1.3.Выполнение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</t>
  </si>
  <si>
    <t>Мероприятие 2.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</si>
  <si>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</si>
  <si>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Мероприятие 3.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</si>
  <si>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Мероприятие 1.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</t>
  </si>
  <si>
    <t>Осуществление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поселения, расположенные в границах муниципального района, с его административным центром, находящимся на территории соответствующего городского округа (в соответствии с Законом края от 19 декабря 2017 года № 4-1274)</t>
  </si>
  <si>
    <t>Иные бюджетные ассигнования</t>
  </si>
  <si>
    <t>Осуществление части полномочий по вопросам организации в границах поселения электро-, тепло- и водоснабжения населения, водоотведения, снабжения нселения топливом</t>
  </si>
  <si>
    <t>0180087470</t>
  </si>
  <si>
    <t>012D276450</t>
  </si>
  <si>
    <t>012D2S6450</t>
  </si>
  <si>
    <t>2.2.Расходы на софинансирование муниципальных программ формирования современной городской среды, в т.ч.</t>
  </si>
  <si>
    <t>012F255550</t>
  </si>
  <si>
    <t>2.5. Осуществление расходов, направленных на реализацию мероприятий по поддержке местных инициатив</t>
  </si>
  <si>
    <t>МКУ Комитет по культуре Енисейского района</t>
  </si>
  <si>
    <t>0120078400</t>
  </si>
  <si>
    <t>ГРБС 3.</t>
  </si>
  <si>
    <t>На осуществление  (возмещение) расходов,направленных на развитие и повышение качества работы муниципальных учреждений,предоставление новых муниципальных услуг, повышение их качества</t>
  </si>
  <si>
    <t>за счет средств муниципальных образований (МО Усть -Кемь)</t>
  </si>
  <si>
    <t>Бюджет МО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</si>
</sst>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Arial Cyr"/>
      <charset val="204"/>
    </font>
    <font>
      <b/>
      <sz val="9"/>
      <color indexed="8"/>
      <name val="Times New Roman"/>
      <family val="1"/>
      <charset val="204"/>
    </font>
    <font>
      <sz val="11"/>
      <name val="Calibri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b/>
      <sz val="8"/>
      <name val="Arial Cyr"/>
    </font>
    <font>
      <sz val="10"/>
      <name val="Arial Cyr"/>
      <charset val="204"/>
    </font>
    <font>
      <i/>
      <sz val="9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10"/>
      <name val="Arial Cyr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20"/>
      <color rgb="FFFF0000"/>
      <name val="Arial Cyr"/>
      <charset val="204"/>
    </font>
    <font>
      <i/>
      <sz val="9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24" fillId="0" borderId="0"/>
    <xf numFmtId="0" fontId="23" fillId="0" borderId="0"/>
  </cellStyleXfs>
  <cellXfs count="311">
    <xf numFmtId="0" fontId="0" fillId="0" borderId="0" xfId="0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0" fillId="0" borderId="0" xfId="0" applyBorder="1"/>
    <xf numFmtId="49" fontId="0" fillId="0" borderId="0" xfId="0" applyNumberFormat="1" applyBorder="1"/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center"/>
    </xf>
    <xf numFmtId="0" fontId="0" fillId="0" borderId="0" xfId="0" applyFont="1"/>
    <xf numFmtId="0" fontId="7" fillId="0" borderId="0" xfId="0" applyFont="1" applyAlignment="1">
      <alignment wrapText="1"/>
    </xf>
    <xf numFmtId="49" fontId="0" fillId="0" borderId="0" xfId="0" applyNumberFormat="1"/>
    <xf numFmtId="164" fontId="2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center" wrapText="1"/>
    </xf>
    <xf numFmtId="164" fontId="0" fillId="0" borderId="0" xfId="0" applyNumberFormat="1"/>
    <xf numFmtId="49" fontId="3" fillId="0" borderId="1" xfId="0" applyNumberFormat="1" applyFont="1" applyBorder="1" applyAlignment="1">
      <alignment horizontal="center" wrapText="1"/>
    </xf>
    <xf numFmtId="0" fontId="0" fillId="0" borderId="0" xfId="0" applyAlignment="1">
      <alignment wrapText="1"/>
    </xf>
    <xf numFmtId="164" fontId="9" fillId="0" borderId="3" xfId="0" applyNumberFormat="1" applyFont="1" applyFill="1" applyBorder="1" applyAlignment="1">
      <alignment horizontal="right"/>
    </xf>
    <xf numFmtId="0" fontId="10" fillId="0" borderId="0" xfId="0" applyFont="1"/>
    <xf numFmtId="164" fontId="4" fillId="2" borderId="1" xfId="0" applyNumberFormat="1" applyFont="1" applyFill="1" applyBorder="1" applyAlignment="1">
      <alignment horizontal="right"/>
    </xf>
    <xf numFmtId="49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/>
    </xf>
    <xf numFmtId="0" fontId="0" fillId="0" borderId="0" xfId="0" applyFill="1"/>
    <xf numFmtId="164" fontId="0" fillId="0" borderId="0" xfId="0" applyNumberFormat="1" applyFill="1"/>
    <xf numFmtId="0" fontId="6" fillId="2" borderId="1" xfId="0" applyFont="1" applyFill="1" applyBorder="1" applyAlignment="1">
      <alignment horizontal="justify" wrapText="1"/>
    </xf>
    <xf numFmtId="0" fontId="2" fillId="3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49" fontId="7" fillId="0" borderId="0" xfId="0" applyNumberFormat="1" applyFont="1" applyFill="1" applyAlignment="1">
      <alignment wrapText="1"/>
    </xf>
    <xf numFmtId="164" fontId="7" fillId="0" borderId="0" xfId="0" applyNumberFormat="1" applyFont="1" applyFill="1" applyAlignment="1">
      <alignment wrapText="1"/>
    </xf>
    <xf numFmtId="164" fontId="4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4" fontId="0" fillId="0" borderId="0" xfId="0" applyNumberFormat="1" applyBorder="1"/>
    <xf numFmtId="164" fontId="0" fillId="0" borderId="0" xfId="0" applyNumberFormat="1" applyBorder="1"/>
    <xf numFmtId="4" fontId="11" fillId="0" borderId="0" xfId="0" applyNumberFormat="1" applyFont="1" applyBorder="1" applyAlignment="1" applyProtection="1">
      <alignment horizontal="right"/>
    </xf>
    <xf numFmtId="0" fontId="4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right"/>
    </xf>
    <xf numFmtId="0" fontId="13" fillId="2" borderId="1" xfId="0" applyFont="1" applyFill="1" applyBorder="1" applyAlignment="1">
      <alignment horizontal="justify" wrapText="1"/>
    </xf>
    <xf numFmtId="49" fontId="13" fillId="0" borderId="1" xfId="0" applyNumberFormat="1" applyFont="1" applyBorder="1" applyAlignment="1">
      <alignment horizontal="center"/>
    </xf>
    <xf numFmtId="49" fontId="13" fillId="0" borderId="1" xfId="0" applyNumberFormat="1" applyFont="1" applyBorder="1" applyAlignment="1">
      <alignment horizontal="center" wrapText="1"/>
    </xf>
    <xf numFmtId="49" fontId="14" fillId="0" borderId="1" xfId="0" applyNumberFormat="1" applyFont="1" applyBorder="1" applyAlignment="1">
      <alignment horizontal="center"/>
    </xf>
    <xf numFmtId="164" fontId="14" fillId="0" borderId="1" xfId="0" applyNumberFormat="1" applyFont="1" applyFill="1" applyBorder="1" applyAlignment="1">
      <alignment horizontal="center"/>
    </xf>
    <xf numFmtId="164" fontId="15" fillId="0" borderId="1" xfId="0" applyNumberFormat="1" applyFont="1" applyFill="1" applyBorder="1" applyAlignment="1">
      <alignment horizontal="center"/>
    </xf>
    <xf numFmtId="0" fontId="16" fillId="0" borderId="0" xfId="0" applyFont="1"/>
    <xf numFmtId="49" fontId="17" fillId="0" borderId="4" xfId="1" applyNumberFormat="1" applyFont="1" applyFill="1" applyBorder="1" applyAlignment="1">
      <alignment horizontal="center" wrapText="1"/>
    </xf>
    <xf numFmtId="164" fontId="16" fillId="0" borderId="0" xfId="0" applyNumberFormat="1" applyFont="1"/>
    <xf numFmtId="164" fontId="14" fillId="0" borderId="1" xfId="0" applyNumberFormat="1" applyFont="1" applyFill="1" applyBorder="1" applyAlignment="1">
      <alignment horizontal="center" wrapText="1"/>
    </xf>
    <xf numFmtId="0" fontId="16" fillId="0" borderId="0" xfId="0" applyFont="1" applyAlignment="1">
      <alignment wrapText="1"/>
    </xf>
    <xf numFmtId="4" fontId="0" fillId="0" borderId="0" xfId="0" applyNumberFormat="1" applyFill="1"/>
    <xf numFmtId="0" fontId="8" fillId="2" borderId="1" xfId="0" applyFont="1" applyFill="1" applyBorder="1" applyAlignment="1">
      <alignment horizontal="justify" wrapText="1"/>
    </xf>
    <xf numFmtId="0" fontId="0" fillId="0" borderId="0" xfId="0" applyAlignment="1"/>
    <xf numFmtId="4" fontId="18" fillId="0" borderId="0" xfId="0" applyNumberFormat="1" applyFont="1"/>
    <xf numFmtId="0" fontId="2" fillId="0" borderId="1" xfId="0" applyFont="1" applyFill="1" applyBorder="1" applyAlignment="1">
      <alignment horizontal="center" vertical="center" wrapText="1"/>
    </xf>
    <xf numFmtId="164" fontId="0" fillId="0" borderId="0" xfId="0" applyNumberFormat="1" applyFill="1" applyAlignment="1">
      <alignment horizontal="center"/>
    </xf>
    <xf numFmtId="4" fontId="0" fillId="0" borderId="0" xfId="0" applyNumberFormat="1"/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wrapText="1"/>
    </xf>
    <xf numFmtId="49" fontId="14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164" fontId="0" fillId="4" borderId="0" xfId="0" applyNumberFormat="1" applyFill="1"/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49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right" wrapText="1"/>
    </xf>
    <xf numFmtId="164" fontId="19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2" fontId="14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right"/>
    </xf>
    <xf numFmtId="49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wrapText="1"/>
    </xf>
    <xf numFmtId="49" fontId="20" fillId="0" borderId="1" xfId="0" applyNumberFormat="1" applyFont="1" applyBorder="1" applyAlignment="1">
      <alignment horizontal="center" vertical="center"/>
    </xf>
    <xf numFmtId="164" fontId="22" fillId="2" borderId="1" xfId="0" applyNumberFormat="1" applyFont="1" applyFill="1" applyBorder="1" applyAlignment="1">
      <alignment horizontal="right"/>
    </xf>
    <xf numFmtId="164" fontId="20" fillId="2" borderId="1" xfId="0" applyNumberFormat="1" applyFont="1" applyFill="1" applyBorder="1" applyAlignment="1">
      <alignment horizontal="right"/>
    </xf>
    <xf numFmtId="0" fontId="21" fillId="0" borderId="1" xfId="0" applyFont="1" applyBorder="1" applyAlignment="1">
      <alignment horizontal="left" wrapText="1"/>
    </xf>
    <xf numFmtId="164" fontId="22" fillId="0" borderId="1" xfId="0" applyNumberFormat="1" applyFont="1" applyBorder="1" applyAlignment="1">
      <alignment horizontal="right" wrapText="1"/>
    </xf>
    <xf numFmtId="164" fontId="22" fillId="0" borderId="1" xfId="0" applyNumberFormat="1" applyFont="1" applyFill="1" applyBorder="1" applyAlignment="1">
      <alignment horizontal="right" wrapText="1"/>
    </xf>
    <xf numFmtId="0" fontId="21" fillId="0" borderId="1" xfId="0" applyFont="1" applyBorder="1" applyAlignment="1">
      <alignment horizontal="left" wrapText="1" indent="1"/>
    </xf>
    <xf numFmtId="164" fontId="20" fillId="0" borderId="1" xfId="0" applyNumberFormat="1" applyFont="1" applyFill="1" applyBorder="1" applyAlignment="1">
      <alignment horizontal="right"/>
    </xf>
    <xf numFmtId="164" fontId="20" fillId="0" borderId="1" xfId="0" applyNumberFormat="1" applyFont="1" applyFill="1" applyBorder="1" applyAlignment="1">
      <alignment horizontal="right" wrapText="1"/>
    </xf>
    <xf numFmtId="0" fontId="21" fillId="0" borderId="1" xfId="0" applyFont="1" applyBorder="1" applyAlignment="1">
      <alignment horizontal="left" wrapText="1" indent="2"/>
    </xf>
    <xf numFmtId="0" fontId="20" fillId="0" borderId="1" xfId="0" applyFont="1" applyBorder="1" applyAlignment="1">
      <alignment horizontal="left" wrapText="1"/>
    </xf>
    <xf numFmtId="164" fontId="20" fillId="0" borderId="1" xfId="0" applyNumberFormat="1" applyFont="1" applyBorder="1"/>
    <xf numFmtId="164" fontId="20" fillId="0" borderId="1" xfId="0" applyNumberFormat="1" applyFont="1" applyFill="1" applyBorder="1"/>
    <xf numFmtId="0" fontId="21" fillId="0" borderId="1" xfId="0" applyFont="1" applyFill="1" applyBorder="1" applyAlignment="1">
      <alignment horizontal="left" wrapText="1"/>
    </xf>
    <xf numFmtId="0" fontId="21" fillId="0" borderId="1" xfId="0" applyFont="1" applyFill="1" applyBorder="1" applyAlignment="1">
      <alignment horizontal="left" wrapText="1" indent="1"/>
    </xf>
    <xf numFmtId="0" fontId="21" fillId="0" borderId="1" xfId="0" applyFont="1" applyFill="1" applyBorder="1" applyAlignment="1">
      <alignment horizontal="left" wrapText="1" indent="2"/>
    </xf>
    <xf numFmtId="0" fontId="20" fillId="0" borderId="1" xfId="0" applyFont="1" applyFill="1" applyBorder="1" applyAlignment="1">
      <alignment horizontal="left" wrapText="1"/>
    </xf>
    <xf numFmtId="164" fontId="22" fillId="0" borderId="1" xfId="0" applyNumberFormat="1" applyFont="1" applyFill="1" applyBorder="1" applyAlignment="1">
      <alignment horizontal="right"/>
    </xf>
    <xf numFmtId="164" fontId="21" fillId="0" borderId="1" xfId="0" applyNumberFormat="1" applyFont="1" applyFill="1" applyBorder="1" applyAlignment="1">
      <alignment horizontal="right" wrapText="1"/>
    </xf>
    <xf numFmtId="0" fontId="20" fillId="0" borderId="1" xfId="0" applyFont="1" applyFill="1" applyBorder="1" applyAlignment="1">
      <alignment horizontal="left" wrapText="1" indent="1"/>
    </xf>
    <xf numFmtId="0" fontId="20" fillId="0" borderId="1" xfId="0" applyFont="1" applyFill="1" applyBorder="1" applyAlignment="1">
      <alignment horizontal="left" wrapText="1" indent="2"/>
    </xf>
    <xf numFmtId="0" fontId="2" fillId="2" borderId="4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164" fontId="8" fillId="0" borderId="0" xfId="0" applyNumberFormat="1" applyFont="1" applyFill="1"/>
    <xf numFmtId="49" fontId="3" fillId="0" borderId="1" xfId="0" applyNumberFormat="1" applyFont="1" applyFill="1" applyBorder="1" applyAlignment="1">
      <alignment horizontal="center" vertical="center"/>
    </xf>
    <xf numFmtId="49" fontId="2" fillId="0" borderId="1" xfId="3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justify" wrapText="1"/>
    </xf>
    <xf numFmtId="0" fontId="2" fillId="0" borderId="5" xfId="0" applyFont="1" applyFill="1" applyBorder="1" applyAlignment="1">
      <alignment wrapText="1"/>
    </xf>
    <xf numFmtId="0" fontId="14" fillId="0" borderId="1" xfId="0" applyFont="1" applyFill="1" applyBorder="1" applyAlignment="1">
      <alignment horizontal="justify" wrapText="1"/>
    </xf>
    <xf numFmtId="49" fontId="14" fillId="0" borderId="4" xfId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/>
    <xf numFmtId="2" fontId="25" fillId="2" borderId="0" xfId="0" applyNumberFormat="1" applyFont="1" applyFill="1" applyBorder="1" applyAlignment="1">
      <alignment horizontal="left" vertical="top" wrapText="1"/>
    </xf>
    <xf numFmtId="164" fontId="9" fillId="0" borderId="0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 wrapText="1"/>
    </xf>
    <xf numFmtId="164" fontId="2" fillId="0" borderId="4" xfId="0" applyNumberFormat="1" applyFont="1" applyFill="1" applyBorder="1" applyAlignment="1">
      <alignment horizontal="right"/>
    </xf>
    <xf numFmtId="164" fontId="2" fillId="0" borderId="4" xfId="0" applyNumberFormat="1" applyFont="1" applyFill="1" applyBorder="1" applyAlignment="1">
      <alignment horizontal="right" wrapText="1"/>
    </xf>
    <xf numFmtId="0" fontId="26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right" wrapText="1"/>
    </xf>
    <xf numFmtId="49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wrapText="1"/>
    </xf>
    <xf numFmtId="2" fontId="1" fillId="0" borderId="1" xfId="0" applyNumberFormat="1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49" fontId="2" fillId="0" borderId="9" xfId="0" applyNumberFormat="1" applyFont="1" applyFill="1" applyBorder="1" applyAlignment="1" applyProtection="1">
      <alignment horizontal="center" wrapText="1"/>
    </xf>
    <xf numFmtId="2" fontId="3" fillId="0" borderId="1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 applyProtection="1">
      <alignment horizontal="center" wrapText="1"/>
    </xf>
    <xf numFmtId="49" fontId="2" fillId="0" borderId="1" xfId="2" applyNumberFormat="1" applyFont="1" applyFill="1" applyBorder="1" applyAlignment="1">
      <alignment horizontal="center" wrapText="1"/>
    </xf>
    <xf numFmtId="49" fontId="2" fillId="0" borderId="1" xfId="1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vertical="top" wrapText="1"/>
    </xf>
    <xf numFmtId="0" fontId="2" fillId="0" borderId="4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 wrapText="1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/>
    </xf>
    <xf numFmtId="0" fontId="20" fillId="0" borderId="1" xfId="0" applyFont="1" applyFill="1" applyBorder="1" applyAlignment="1">
      <alignment wrapText="1"/>
    </xf>
    <xf numFmtId="49" fontId="20" fillId="0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right"/>
    </xf>
    <xf numFmtId="49" fontId="27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justify" wrapText="1"/>
    </xf>
    <xf numFmtId="0" fontId="4" fillId="0" borderId="1" xfId="0" applyFont="1" applyFill="1" applyBorder="1" applyAlignment="1">
      <alignment horizontal="justify" vertical="top" wrapText="1"/>
    </xf>
    <xf numFmtId="164" fontId="0" fillId="0" borderId="0" xfId="0" applyNumberFormat="1" applyFont="1" applyFill="1"/>
    <xf numFmtId="0" fontId="0" fillId="0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14" fillId="0" borderId="5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top" wrapText="1"/>
    </xf>
    <xf numFmtId="0" fontId="4" fillId="0" borderId="7" xfId="0" applyFont="1" applyFill="1" applyBorder="1" applyAlignment="1">
      <alignment horizontal="justify" vertical="top" wrapText="1"/>
    </xf>
    <xf numFmtId="0" fontId="4" fillId="0" borderId="8" xfId="0" applyFont="1" applyFill="1" applyBorder="1" applyAlignment="1">
      <alignment horizontal="justify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49" fontId="2" fillId="0" borderId="10" xfId="3" applyNumberFormat="1" applyFont="1" applyFill="1" applyBorder="1" applyAlignment="1">
      <alignment horizontal="left" vertical="center" wrapText="1"/>
    </xf>
    <xf numFmtId="49" fontId="2" fillId="0" borderId="11" xfId="3" applyNumberFormat="1" applyFont="1" applyFill="1" applyBorder="1" applyAlignment="1">
      <alignment horizontal="left" vertical="center" wrapText="1"/>
    </xf>
    <xf numFmtId="49" fontId="2" fillId="0" borderId="12" xfId="3" applyNumberFormat="1" applyFont="1" applyFill="1" applyBorder="1" applyAlignment="1">
      <alignment horizontal="left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3" fillId="0" borderId="5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vertical="top" wrapText="1"/>
    </xf>
    <xf numFmtId="0" fontId="6" fillId="0" borderId="5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left" wrapText="1"/>
    </xf>
    <xf numFmtId="0" fontId="13" fillId="2" borderId="4" xfId="0" applyFont="1" applyFill="1" applyBorder="1" applyAlignment="1">
      <alignment horizontal="left" wrapText="1"/>
    </xf>
    <xf numFmtId="164" fontId="7" fillId="0" borderId="0" xfId="0" applyNumberFormat="1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</cellXfs>
  <cellStyles count="4">
    <cellStyle name="Обычный" xfId="0" builtinId="0"/>
    <cellStyle name="Обычный 3" xfId="1"/>
    <cellStyle name="Обычный 7" xfId="3"/>
    <cellStyle name="Обычный 8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37"/>
  <sheetViews>
    <sheetView topLeftCell="A11" zoomScale="70" zoomScaleNormal="70" workbookViewId="0">
      <selection sqref="A1:K30"/>
    </sheetView>
  </sheetViews>
  <sheetFormatPr defaultRowHeight="12.75" x14ac:dyDescent="0.2"/>
  <cols>
    <col min="1" max="1" width="18.42578125" style="4" customWidth="1"/>
    <col min="2" max="2" width="29.140625" style="4" customWidth="1"/>
    <col min="3" max="3" width="21.140625" style="4" customWidth="1"/>
    <col min="4" max="4" width="7.140625" style="5" customWidth="1"/>
    <col min="5" max="5" width="7.28515625" style="5" customWidth="1"/>
    <col min="6" max="6" width="6.5703125" style="5" customWidth="1"/>
    <col min="7" max="7" width="6.42578125" style="5" customWidth="1"/>
    <col min="8" max="10" width="11.42578125" style="4" bestFit="1" customWidth="1"/>
    <col min="11" max="11" width="11.140625" style="4" customWidth="1"/>
    <col min="12" max="12" width="10.5703125" customWidth="1"/>
  </cols>
  <sheetData>
    <row r="1" spans="1:14" ht="30.75" customHeight="1" x14ac:dyDescent="0.2">
      <c r="A1" s="215" t="s">
        <v>117</v>
      </c>
      <c r="B1" s="215" t="s">
        <v>0</v>
      </c>
      <c r="C1" s="215" t="s">
        <v>1</v>
      </c>
      <c r="D1" s="217" t="s">
        <v>2</v>
      </c>
      <c r="E1" s="217"/>
      <c r="F1" s="217"/>
      <c r="G1" s="217"/>
      <c r="H1" s="215" t="s">
        <v>46</v>
      </c>
      <c r="I1" s="215"/>
      <c r="J1" s="215"/>
      <c r="K1" s="215"/>
    </row>
    <row r="2" spans="1:14" ht="28.5" customHeight="1" x14ac:dyDescent="0.2">
      <c r="A2" s="215"/>
      <c r="B2" s="215"/>
      <c r="C2" s="215"/>
      <c r="D2" s="99" t="s">
        <v>3</v>
      </c>
      <c r="E2" s="99" t="s">
        <v>4</v>
      </c>
      <c r="F2" s="99" t="s">
        <v>5</v>
      </c>
      <c r="G2" s="99" t="s">
        <v>6</v>
      </c>
      <c r="H2" s="100">
        <v>2019</v>
      </c>
      <c r="I2" s="100">
        <v>2020</v>
      </c>
      <c r="J2" s="100">
        <v>2021</v>
      </c>
      <c r="K2" s="100" t="s">
        <v>63</v>
      </c>
    </row>
    <row r="3" spans="1:14" ht="45.75" x14ac:dyDescent="0.25">
      <c r="A3" s="218" t="s">
        <v>7</v>
      </c>
      <c r="B3" s="220" t="s">
        <v>8</v>
      </c>
      <c r="C3" s="101" t="s">
        <v>9</v>
      </c>
      <c r="D3" s="102" t="s">
        <v>10</v>
      </c>
      <c r="E3" s="102" t="s">
        <v>10</v>
      </c>
      <c r="F3" s="102" t="s">
        <v>10</v>
      </c>
      <c r="G3" s="102" t="s">
        <v>10</v>
      </c>
      <c r="H3" s="103">
        <f>H5+H6+H7+H8+H9+H10</f>
        <v>291354.2</v>
      </c>
      <c r="I3" s="103">
        <f t="shared" ref="I3:J3" si="0">I5+I6+I7+I8+I9+I10</f>
        <v>239798.8</v>
      </c>
      <c r="J3" s="103">
        <f t="shared" si="0"/>
        <v>215420.3</v>
      </c>
      <c r="K3" s="103">
        <f>H3+I3+J3</f>
        <v>746573.3</v>
      </c>
      <c r="L3" s="22"/>
    </row>
    <row r="4" spans="1:14" ht="30" x14ac:dyDescent="0.2">
      <c r="A4" s="219"/>
      <c r="B4" s="221"/>
      <c r="C4" s="101" t="s">
        <v>11</v>
      </c>
      <c r="D4" s="102"/>
      <c r="E4" s="102"/>
      <c r="F4" s="102"/>
      <c r="G4" s="102"/>
      <c r="H4" s="104"/>
      <c r="I4" s="104"/>
      <c r="J4" s="104"/>
      <c r="K4" s="104"/>
    </row>
    <row r="5" spans="1:14" ht="45" x14ac:dyDescent="0.2">
      <c r="A5" s="219"/>
      <c r="B5" s="221"/>
      <c r="C5" s="101" t="s">
        <v>12</v>
      </c>
      <c r="D5" s="102" t="s">
        <v>27</v>
      </c>
      <c r="E5" s="102" t="s">
        <v>10</v>
      </c>
      <c r="F5" s="102" t="s">
        <v>10</v>
      </c>
      <c r="G5" s="102" t="s">
        <v>10</v>
      </c>
      <c r="H5" s="104">
        <f>H13+H16+H23+H26+H29</f>
        <v>291079.80000000005</v>
      </c>
      <c r="I5" s="104">
        <f>I13+I16+I23+I26+I29</f>
        <v>239670.8</v>
      </c>
      <c r="J5" s="104">
        <f>J13+J16+J23+J26+J29</f>
        <v>215292.3</v>
      </c>
      <c r="K5" s="104">
        <f>J5+I5+H5</f>
        <v>746042.9</v>
      </c>
      <c r="L5" s="22"/>
    </row>
    <row r="6" spans="1:14" ht="45" x14ac:dyDescent="0.2">
      <c r="A6" s="219"/>
      <c r="B6" s="221"/>
      <c r="C6" s="101" t="s">
        <v>13</v>
      </c>
      <c r="D6" s="102">
        <v>803</v>
      </c>
      <c r="E6" s="102" t="s">
        <v>10</v>
      </c>
      <c r="F6" s="102" t="s">
        <v>10</v>
      </c>
      <c r="G6" s="102" t="s">
        <v>10</v>
      </c>
      <c r="H6" s="104">
        <f>H17</f>
        <v>10</v>
      </c>
      <c r="I6" s="104">
        <f>I17</f>
        <v>10</v>
      </c>
      <c r="J6" s="104">
        <f>J17</f>
        <v>10</v>
      </c>
      <c r="K6" s="104">
        <f>J6+I6+H6</f>
        <v>30</v>
      </c>
      <c r="N6" s="22"/>
    </row>
    <row r="7" spans="1:14" ht="30" x14ac:dyDescent="0.2">
      <c r="A7" s="219"/>
      <c r="B7" s="221"/>
      <c r="C7" s="101" t="s">
        <v>14</v>
      </c>
      <c r="D7" s="102" t="s">
        <v>28</v>
      </c>
      <c r="E7" s="102" t="s">
        <v>10</v>
      </c>
      <c r="F7" s="102" t="s">
        <v>10</v>
      </c>
      <c r="G7" s="102" t="s">
        <v>10</v>
      </c>
      <c r="H7" s="104">
        <f>H30</f>
        <v>118</v>
      </c>
      <c r="I7" s="104">
        <f>I30</f>
        <v>118</v>
      </c>
      <c r="J7" s="104">
        <f>J30</f>
        <v>118</v>
      </c>
      <c r="K7" s="104">
        <f>J7+I7+H7</f>
        <v>354</v>
      </c>
      <c r="M7" s="22"/>
    </row>
    <row r="8" spans="1:14" ht="60" x14ac:dyDescent="0.2">
      <c r="A8" s="219"/>
      <c r="B8" s="221"/>
      <c r="C8" s="101" t="s">
        <v>256</v>
      </c>
      <c r="D8" s="102" t="s">
        <v>191</v>
      </c>
      <c r="E8" s="102" t="s">
        <v>10</v>
      </c>
      <c r="F8" s="102" t="s">
        <v>10</v>
      </c>
      <c r="G8" s="102" t="s">
        <v>10</v>
      </c>
      <c r="H8" s="104">
        <f>H18</f>
        <v>0.1</v>
      </c>
      <c r="I8" s="104">
        <f>'повышения ур. комфт.'!H18</f>
        <v>0</v>
      </c>
      <c r="J8" s="104">
        <f>'повышения ур. комфт.'!I18</f>
        <v>0</v>
      </c>
      <c r="K8" s="104">
        <f>J8+I8+H8</f>
        <v>0.1</v>
      </c>
      <c r="N8" s="22"/>
    </row>
    <row r="9" spans="1:14" ht="30" x14ac:dyDescent="0.2">
      <c r="A9" s="219"/>
      <c r="B9" s="221"/>
      <c r="C9" s="101" t="s">
        <v>41</v>
      </c>
      <c r="D9" s="102" t="s">
        <v>10</v>
      </c>
      <c r="E9" s="102" t="s">
        <v>10</v>
      </c>
      <c r="F9" s="102" t="s">
        <v>10</v>
      </c>
      <c r="G9" s="102" t="s">
        <v>10</v>
      </c>
      <c r="H9" s="104">
        <f>H19</f>
        <v>113.7</v>
      </c>
      <c r="I9" s="104">
        <f t="shared" ref="I9:K9" si="1">I19</f>
        <v>0</v>
      </c>
      <c r="J9" s="104">
        <f t="shared" si="1"/>
        <v>0</v>
      </c>
      <c r="K9" s="104">
        <f t="shared" si="1"/>
        <v>113.7</v>
      </c>
      <c r="N9" s="22"/>
    </row>
    <row r="10" spans="1:14" ht="15" x14ac:dyDescent="0.2">
      <c r="A10" s="310"/>
      <c r="B10" s="309"/>
      <c r="C10" s="101" t="s">
        <v>261</v>
      </c>
      <c r="D10" s="102" t="s">
        <v>10</v>
      </c>
      <c r="E10" s="102" t="s">
        <v>10</v>
      </c>
      <c r="F10" s="102" t="s">
        <v>10</v>
      </c>
      <c r="G10" s="102" t="s">
        <v>10</v>
      </c>
      <c r="H10" s="104">
        <f>H20</f>
        <v>32.6</v>
      </c>
      <c r="I10" s="104">
        <f t="shared" ref="I10:J10" si="2">I20</f>
        <v>0</v>
      </c>
      <c r="J10" s="104">
        <f t="shared" si="2"/>
        <v>0</v>
      </c>
      <c r="K10" s="104">
        <f>H10+I10+J10</f>
        <v>32.6</v>
      </c>
      <c r="N10" s="22"/>
    </row>
    <row r="11" spans="1:14" ht="45.75" x14ac:dyDescent="0.25">
      <c r="A11" s="216" t="s">
        <v>15</v>
      </c>
      <c r="B11" s="216" t="s">
        <v>16</v>
      </c>
      <c r="C11" s="202" t="s">
        <v>17</v>
      </c>
      <c r="D11" s="203" t="s">
        <v>10</v>
      </c>
      <c r="E11" s="203" t="s">
        <v>10</v>
      </c>
      <c r="F11" s="203" t="s">
        <v>10</v>
      </c>
      <c r="G11" s="203" t="s">
        <v>10</v>
      </c>
      <c r="H11" s="119">
        <f>H13</f>
        <v>142.4</v>
      </c>
      <c r="I11" s="119">
        <f>I13</f>
        <v>142.4</v>
      </c>
      <c r="J11" s="119">
        <f t="shared" ref="J11:K11" si="3">J13</f>
        <v>142.4</v>
      </c>
      <c r="K11" s="119">
        <f t="shared" si="3"/>
        <v>427.20000000000005</v>
      </c>
    </row>
    <row r="12" spans="1:14" ht="30" x14ac:dyDescent="0.2">
      <c r="A12" s="216"/>
      <c r="B12" s="216"/>
      <c r="C12" s="202" t="s">
        <v>11</v>
      </c>
      <c r="D12" s="203"/>
      <c r="E12" s="203"/>
      <c r="F12" s="203"/>
      <c r="G12" s="203"/>
      <c r="H12" s="109"/>
      <c r="I12" s="109"/>
      <c r="J12" s="109"/>
      <c r="K12" s="109"/>
    </row>
    <row r="13" spans="1:14" ht="63.75" customHeight="1" x14ac:dyDescent="0.2">
      <c r="A13" s="216"/>
      <c r="B13" s="216"/>
      <c r="C13" s="202" t="s">
        <v>18</v>
      </c>
      <c r="D13" s="204" t="s">
        <v>27</v>
      </c>
      <c r="E13" s="203" t="s">
        <v>10</v>
      </c>
      <c r="F13" s="203" t="s">
        <v>10</v>
      </c>
      <c r="G13" s="203" t="s">
        <v>10</v>
      </c>
      <c r="H13" s="109">
        <f>'Охрана окр. среды'!G13</f>
        <v>142.4</v>
      </c>
      <c r="I13" s="109">
        <f>'Охрана окр. среды'!H13</f>
        <v>142.4</v>
      </c>
      <c r="J13" s="109">
        <f>'Охрана окр. среды'!I13</f>
        <v>142.4</v>
      </c>
      <c r="K13" s="109">
        <f>'Охрана окр. среды'!J13</f>
        <v>427.20000000000005</v>
      </c>
    </row>
    <row r="14" spans="1:14" ht="31.5" customHeight="1" x14ac:dyDescent="0.25">
      <c r="A14" s="222" t="s">
        <v>19</v>
      </c>
      <c r="B14" s="222" t="s">
        <v>20</v>
      </c>
      <c r="C14" s="202" t="s">
        <v>17</v>
      </c>
      <c r="D14" s="203" t="s">
        <v>10</v>
      </c>
      <c r="E14" s="203" t="s">
        <v>10</v>
      </c>
      <c r="F14" s="203" t="s">
        <v>10</v>
      </c>
      <c r="G14" s="203" t="s">
        <v>10</v>
      </c>
      <c r="H14" s="119">
        <f>H16+H17+H18+H19+H20</f>
        <v>19219.199999999997</v>
      </c>
      <c r="I14" s="119">
        <f t="shared" ref="I14:J14" si="4">I16+I17+I18+I19+I20</f>
        <v>2778</v>
      </c>
      <c r="J14" s="119">
        <f t="shared" si="4"/>
        <v>2778</v>
      </c>
      <c r="K14" s="119">
        <f>J14+I14+H14</f>
        <v>24775.199999999997</v>
      </c>
      <c r="L14" s="22"/>
      <c r="M14" s="22"/>
      <c r="N14" s="22"/>
    </row>
    <row r="15" spans="1:14" ht="30" x14ac:dyDescent="0.2">
      <c r="A15" s="223"/>
      <c r="B15" s="223"/>
      <c r="C15" s="202" t="s">
        <v>11</v>
      </c>
      <c r="D15" s="203"/>
      <c r="E15" s="203"/>
      <c r="F15" s="203"/>
      <c r="G15" s="203"/>
      <c r="H15" s="109"/>
      <c r="I15" s="109"/>
      <c r="J15" s="109"/>
      <c r="K15" s="109"/>
      <c r="L15" s="22"/>
    </row>
    <row r="16" spans="1:14" ht="45" x14ac:dyDescent="0.2">
      <c r="A16" s="223"/>
      <c r="B16" s="223"/>
      <c r="C16" s="202" t="s">
        <v>18</v>
      </c>
      <c r="D16" s="204" t="s">
        <v>27</v>
      </c>
      <c r="E16" s="203" t="s">
        <v>10</v>
      </c>
      <c r="F16" s="203" t="s">
        <v>10</v>
      </c>
      <c r="G16" s="203" t="s">
        <v>10</v>
      </c>
      <c r="H16" s="109">
        <v>19062.8</v>
      </c>
      <c r="I16" s="109">
        <v>2768</v>
      </c>
      <c r="J16" s="109">
        <v>2768</v>
      </c>
      <c r="K16" s="109">
        <f>J16+I16+H16</f>
        <v>24598.799999999999</v>
      </c>
      <c r="L16" s="22"/>
    </row>
    <row r="17" spans="1:12" ht="45" x14ac:dyDescent="0.2">
      <c r="A17" s="223"/>
      <c r="B17" s="223"/>
      <c r="C17" s="202" t="s">
        <v>13</v>
      </c>
      <c r="D17" s="203">
        <v>803</v>
      </c>
      <c r="E17" s="203" t="s">
        <v>10</v>
      </c>
      <c r="F17" s="203" t="s">
        <v>10</v>
      </c>
      <c r="G17" s="203" t="s">
        <v>10</v>
      </c>
      <c r="H17" s="109">
        <f>'повышения ур. комфт.'!G41</f>
        <v>10</v>
      </c>
      <c r="I17" s="109">
        <f>'повышения ур. комфт.'!H41</f>
        <v>10</v>
      </c>
      <c r="J17" s="109">
        <f>'повышения ур. комфт.'!I41</f>
        <v>10</v>
      </c>
      <c r="K17" s="109">
        <f>'повышения ур. комфт.'!J41</f>
        <v>30</v>
      </c>
    </row>
    <row r="18" spans="1:12" ht="60" x14ac:dyDescent="0.2">
      <c r="A18" s="223"/>
      <c r="B18" s="223"/>
      <c r="C18" s="101" t="s">
        <v>256</v>
      </c>
      <c r="D18" s="203" t="s">
        <v>191</v>
      </c>
      <c r="E18" s="203" t="s">
        <v>10</v>
      </c>
      <c r="F18" s="203" t="s">
        <v>10</v>
      </c>
      <c r="G18" s="203" t="s">
        <v>10</v>
      </c>
      <c r="H18" s="109">
        <v>0.1</v>
      </c>
      <c r="I18" s="109">
        <f>'повышения ур. комфт.'!H42</f>
        <v>0</v>
      </c>
      <c r="J18" s="109">
        <f>'повышения ур. комфт.'!I42</f>
        <v>0</v>
      </c>
      <c r="K18" s="109">
        <f>J18+I18+H18</f>
        <v>0.1</v>
      </c>
    </row>
    <row r="19" spans="1:12" ht="30" x14ac:dyDescent="0.2">
      <c r="A19" s="223"/>
      <c r="B19" s="223"/>
      <c r="C19" s="202" t="s">
        <v>41</v>
      </c>
      <c r="D19" s="203" t="s">
        <v>10</v>
      </c>
      <c r="E19" s="203" t="s">
        <v>10</v>
      </c>
      <c r="F19" s="203" t="s">
        <v>10</v>
      </c>
      <c r="G19" s="203" t="s">
        <v>10</v>
      </c>
      <c r="H19" s="109">
        <v>113.7</v>
      </c>
      <c r="I19" s="109">
        <f>'повышения ур. комфт.'!H43</f>
        <v>0</v>
      </c>
      <c r="J19" s="109">
        <f>'повышения ур. комфт.'!I43</f>
        <v>0</v>
      </c>
      <c r="K19" s="109">
        <f>J19+I19+H19</f>
        <v>113.7</v>
      </c>
    </row>
    <row r="20" spans="1:12" ht="15" x14ac:dyDescent="0.2">
      <c r="A20" s="308"/>
      <c r="B20" s="308"/>
      <c r="C20" s="202" t="s">
        <v>261</v>
      </c>
      <c r="D20" s="203" t="s">
        <v>10</v>
      </c>
      <c r="E20" s="203" t="s">
        <v>10</v>
      </c>
      <c r="F20" s="203" t="s">
        <v>10</v>
      </c>
      <c r="G20" s="203" t="s">
        <v>10</v>
      </c>
      <c r="H20" s="109">
        <v>32.6</v>
      </c>
      <c r="I20" s="109">
        <v>0</v>
      </c>
      <c r="J20" s="109">
        <v>0</v>
      </c>
      <c r="K20" s="109">
        <f>J20+I20+H20</f>
        <v>32.6</v>
      </c>
    </row>
    <row r="21" spans="1:12" ht="45.75" x14ac:dyDescent="0.25">
      <c r="A21" s="216" t="s">
        <v>21</v>
      </c>
      <c r="B21" s="216" t="s">
        <v>22</v>
      </c>
      <c r="C21" s="202" t="s">
        <v>17</v>
      </c>
      <c r="D21" s="203" t="s">
        <v>10</v>
      </c>
      <c r="E21" s="203" t="s">
        <v>10</v>
      </c>
      <c r="F21" s="203" t="s">
        <v>10</v>
      </c>
      <c r="G21" s="203" t="s">
        <v>10</v>
      </c>
      <c r="H21" s="119">
        <f>H23</f>
        <v>1357.9</v>
      </c>
      <c r="I21" s="119">
        <f t="shared" ref="I21:K21" si="5">I23</f>
        <v>1358.5</v>
      </c>
      <c r="J21" s="119">
        <f t="shared" si="5"/>
        <v>1359.3000000000002</v>
      </c>
      <c r="K21" s="119">
        <f t="shared" si="5"/>
        <v>4075.7000000000003</v>
      </c>
    </row>
    <row r="22" spans="1:12" ht="30" x14ac:dyDescent="0.2">
      <c r="A22" s="216"/>
      <c r="B22" s="216"/>
      <c r="C22" s="202" t="s">
        <v>11</v>
      </c>
      <c r="D22" s="203"/>
      <c r="E22" s="203"/>
      <c r="F22" s="203"/>
      <c r="G22" s="203"/>
      <c r="H22" s="109"/>
      <c r="I22" s="109"/>
      <c r="J22" s="109"/>
      <c r="K22" s="109"/>
    </row>
    <row r="23" spans="1:12" ht="45" x14ac:dyDescent="0.2">
      <c r="A23" s="216"/>
      <c r="B23" s="216"/>
      <c r="C23" s="202" t="s">
        <v>18</v>
      </c>
      <c r="D23" s="203" t="s">
        <v>27</v>
      </c>
      <c r="E23" s="203" t="s">
        <v>10</v>
      </c>
      <c r="F23" s="203" t="s">
        <v>10</v>
      </c>
      <c r="G23" s="203" t="s">
        <v>10</v>
      </c>
      <c r="H23" s="109">
        <f>'вып. отд госполномочий'!G16</f>
        <v>1357.9</v>
      </c>
      <c r="I23" s="109">
        <f>'вып. отд госполномочий'!H16</f>
        <v>1358.5</v>
      </c>
      <c r="J23" s="109">
        <f>'вып. отд госполномочий'!I16</f>
        <v>1359.3000000000002</v>
      </c>
      <c r="K23" s="109">
        <f>'вып. отд госполномочий'!J16</f>
        <v>4075.7000000000003</v>
      </c>
    </row>
    <row r="24" spans="1:12" ht="45.75" x14ac:dyDescent="0.25">
      <c r="A24" s="216" t="s">
        <v>23</v>
      </c>
      <c r="B24" s="216" t="s">
        <v>24</v>
      </c>
      <c r="C24" s="202" t="s">
        <v>17</v>
      </c>
      <c r="D24" s="204" t="s">
        <v>10</v>
      </c>
      <c r="E24" s="203" t="s">
        <v>10</v>
      </c>
      <c r="F24" s="203" t="s">
        <v>10</v>
      </c>
      <c r="G24" s="203" t="s">
        <v>10</v>
      </c>
      <c r="H24" s="119">
        <f>H26</f>
        <v>163696.6</v>
      </c>
      <c r="I24" s="119">
        <f t="shared" ref="I24:K24" si="6">I26</f>
        <v>136146.9</v>
      </c>
      <c r="J24" s="119">
        <f t="shared" si="6"/>
        <v>136146.9</v>
      </c>
      <c r="K24" s="119">
        <f t="shared" si="6"/>
        <v>435990.4</v>
      </c>
    </row>
    <row r="25" spans="1:12" ht="30" x14ac:dyDescent="0.2">
      <c r="A25" s="216"/>
      <c r="B25" s="216"/>
      <c r="C25" s="202" t="s">
        <v>11</v>
      </c>
      <c r="D25" s="204"/>
      <c r="E25" s="203"/>
      <c r="F25" s="203"/>
      <c r="G25" s="203"/>
      <c r="H25" s="109"/>
      <c r="I25" s="109"/>
      <c r="J25" s="109"/>
      <c r="K25" s="109"/>
    </row>
    <row r="26" spans="1:12" ht="45" x14ac:dyDescent="0.2">
      <c r="A26" s="216"/>
      <c r="B26" s="216"/>
      <c r="C26" s="202" t="s">
        <v>18</v>
      </c>
      <c r="D26" s="204" t="s">
        <v>27</v>
      </c>
      <c r="E26" s="203" t="s">
        <v>10</v>
      </c>
      <c r="F26" s="203" t="s">
        <v>10</v>
      </c>
      <c r="G26" s="203" t="s">
        <v>10</v>
      </c>
      <c r="H26" s="205">
        <f>орг.трансп.обсл!G13</f>
        <v>163696.6</v>
      </c>
      <c r="I26" s="205">
        <f>орг.трансп.обсл!H13</f>
        <v>136146.9</v>
      </c>
      <c r="J26" s="205">
        <f>орг.трансп.обсл!I13</f>
        <v>136146.9</v>
      </c>
      <c r="K26" s="205">
        <f>J26+I26+H26</f>
        <v>435990.4</v>
      </c>
    </row>
    <row r="27" spans="1:12" ht="45.75" x14ac:dyDescent="0.25">
      <c r="A27" s="216" t="s">
        <v>25</v>
      </c>
      <c r="B27" s="216" t="s">
        <v>26</v>
      </c>
      <c r="C27" s="202" t="s">
        <v>17</v>
      </c>
      <c r="D27" s="203" t="s">
        <v>10</v>
      </c>
      <c r="E27" s="203" t="s">
        <v>10</v>
      </c>
      <c r="F27" s="203" t="s">
        <v>10</v>
      </c>
      <c r="G27" s="203" t="s">
        <v>10</v>
      </c>
      <c r="H27" s="119">
        <f>H29+H30</f>
        <v>106938.1</v>
      </c>
      <c r="I27" s="119">
        <f t="shared" ref="I27:K27" si="7">I29+I30</f>
        <v>99373</v>
      </c>
      <c r="J27" s="119">
        <f t="shared" si="7"/>
        <v>74993.7</v>
      </c>
      <c r="K27" s="119">
        <f t="shared" si="7"/>
        <v>281304.8</v>
      </c>
      <c r="L27" s="22">
        <f>J27+I27+H27</f>
        <v>281304.80000000005</v>
      </c>
    </row>
    <row r="28" spans="1:12" ht="30" x14ac:dyDescent="0.2">
      <c r="A28" s="216"/>
      <c r="B28" s="216"/>
      <c r="C28" s="202" t="s">
        <v>11</v>
      </c>
      <c r="D28" s="203"/>
      <c r="E28" s="203"/>
      <c r="F28" s="203"/>
      <c r="G28" s="203"/>
      <c r="H28" s="109"/>
      <c r="I28" s="109"/>
      <c r="J28" s="109"/>
      <c r="K28" s="109"/>
    </row>
    <row r="29" spans="1:12" ht="45" x14ac:dyDescent="0.2">
      <c r="A29" s="216"/>
      <c r="B29" s="216"/>
      <c r="C29" s="202" t="s">
        <v>18</v>
      </c>
      <c r="D29" s="203" t="s">
        <v>27</v>
      </c>
      <c r="E29" s="203" t="s">
        <v>10</v>
      </c>
      <c r="F29" s="203" t="s">
        <v>10</v>
      </c>
      <c r="G29" s="203" t="s">
        <v>10</v>
      </c>
      <c r="H29" s="109">
        <f>'сод. в разв. м.с.'!G39</f>
        <v>106820.1</v>
      </c>
      <c r="I29" s="109">
        <f>'сод. в разв. м.с.'!H39</f>
        <v>99255</v>
      </c>
      <c r="J29" s="109">
        <f>'сод. в разв. м.с.'!I39</f>
        <v>74875.7</v>
      </c>
      <c r="K29" s="109">
        <f>SUM(H29:J29)</f>
        <v>280950.8</v>
      </c>
    </row>
    <row r="30" spans="1:12" ht="30" x14ac:dyDescent="0.2">
      <c r="A30" s="216"/>
      <c r="B30" s="216"/>
      <c r="C30" s="202" t="s">
        <v>14</v>
      </c>
      <c r="D30" s="203" t="s">
        <v>28</v>
      </c>
      <c r="E30" s="203" t="s">
        <v>10</v>
      </c>
      <c r="F30" s="203" t="s">
        <v>10</v>
      </c>
      <c r="G30" s="203" t="s">
        <v>10</v>
      </c>
      <c r="H30" s="109">
        <f>'содействие разв мс'!G29</f>
        <v>118</v>
      </c>
      <c r="I30" s="109">
        <f>'содействие разв мс'!H29</f>
        <v>118</v>
      </c>
      <c r="J30" s="109">
        <f>'содействие разв мс'!I29</f>
        <v>118</v>
      </c>
      <c r="K30" s="109">
        <f>'содействие разв мс'!J29</f>
        <v>354</v>
      </c>
    </row>
    <row r="31" spans="1:12" s="4" customFormat="1" x14ac:dyDescent="0.2">
      <c r="D31" s="5"/>
      <c r="E31" s="5"/>
      <c r="F31" s="5"/>
      <c r="G31" s="5"/>
    </row>
    <row r="32" spans="1:12" s="4" customFormat="1" x14ac:dyDescent="0.2">
      <c r="D32" s="5"/>
      <c r="E32" s="5"/>
      <c r="F32" s="5"/>
      <c r="G32" s="5"/>
    </row>
    <row r="33" spans="4:11" s="4" customFormat="1" x14ac:dyDescent="0.2">
      <c r="D33" s="5"/>
      <c r="E33" s="5"/>
      <c r="F33" s="5"/>
      <c r="G33" s="5"/>
    </row>
    <row r="34" spans="4:11" s="4" customFormat="1" x14ac:dyDescent="0.2">
      <c r="D34" s="5"/>
      <c r="E34" s="5"/>
      <c r="F34" s="5"/>
      <c r="G34" s="5"/>
      <c r="H34" s="50"/>
      <c r="I34" s="50"/>
      <c r="J34" s="50"/>
      <c r="K34" s="48"/>
    </row>
    <row r="35" spans="4:11" s="4" customFormat="1" x14ac:dyDescent="0.2">
      <c r="D35" s="5"/>
      <c r="E35" s="5"/>
      <c r="F35" s="5"/>
      <c r="G35" s="5"/>
      <c r="H35" s="49"/>
      <c r="I35" s="49"/>
      <c r="J35" s="49"/>
      <c r="K35" s="49"/>
    </row>
    <row r="36" spans="4:11" s="4" customFormat="1" x14ac:dyDescent="0.2">
      <c r="D36" s="5"/>
      <c r="E36" s="5"/>
      <c r="F36" s="5"/>
      <c r="G36" s="5"/>
    </row>
    <row r="37" spans="4:11" x14ac:dyDescent="0.2">
      <c r="H37" s="49"/>
    </row>
  </sheetData>
  <mergeCells count="17">
    <mergeCell ref="A27:A30"/>
    <mergeCell ref="B27:B30"/>
    <mergeCell ref="A21:A23"/>
    <mergeCell ref="B21:B23"/>
    <mergeCell ref="A24:A26"/>
    <mergeCell ref="B24:B26"/>
    <mergeCell ref="B14:B20"/>
    <mergeCell ref="A14:A20"/>
    <mergeCell ref="H1:K1"/>
    <mergeCell ref="A11:A13"/>
    <mergeCell ref="B11:B13"/>
    <mergeCell ref="A1:A2"/>
    <mergeCell ref="B1:B2"/>
    <mergeCell ref="C1:C2"/>
    <mergeCell ref="D1:G1"/>
    <mergeCell ref="B3:B10"/>
    <mergeCell ref="A3:A10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44"/>
  <sheetViews>
    <sheetView tabSelected="1" topLeftCell="A5" zoomScale="80" zoomScaleNormal="80" workbookViewId="0">
      <selection activeCell="D28" sqref="D28"/>
    </sheetView>
  </sheetViews>
  <sheetFormatPr defaultRowHeight="12.75" x14ac:dyDescent="0.2"/>
  <cols>
    <col min="1" max="1" width="20" customWidth="1"/>
    <col min="2" max="2" width="32.5703125" customWidth="1"/>
    <col min="3" max="3" width="31.85546875" customWidth="1"/>
    <col min="4" max="4" width="11.140625" style="7" customWidth="1"/>
    <col min="5" max="5" width="12" style="7" customWidth="1"/>
    <col min="6" max="6" width="11.5703125" style="7" customWidth="1"/>
    <col min="7" max="7" width="12.7109375" style="7" customWidth="1"/>
    <col min="8" max="8" width="10.28515625" customWidth="1"/>
    <col min="10" max="10" width="4.42578125" customWidth="1"/>
    <col min="11" max="11" width="10.28515625" customWidth="1"/>
    <col min="13" max="13" width="10.5703125" customWidth="1"/>
    <col min="15" max="15" width="10.28515625" customWidth="1"/>
    <col min="16" max="16" width="11" customWidth="1"/>
    <col min="17" max="17" width="10.42578125" customWidth="1"/>
    <col min="18" max="18" width="11" customWidth="1"/>
    <col min="19" max="19" width="12.5703125" customWidth="1"/>
  </cols>
  <sheetData>
    <row r="1" spans="1:14" ht="22.5" customHeight="1" x14ac:dyDescent="0.2">
      <c r="A1" s="224" t="s">
        <v>29</v>
      </c>
      <c r="B1" s="224" t="s">
        <v>30</v>
      </c>
      <c r="C1" s="215" t="s">
        <v>31</v>
      </c>
      <c r="D1" s="215" t="s">
        <v>46</v>
      </c>
      <c r="E1" s="215"/>
      <c r="F1" s="215"/>
      <c r="G1" s="215"/>
    </row>
    <row r="2" spans="1:14" ht="71.25" customHeight="1" x14ac:dyDescent="0.2">
      <c r="A2" s="224"/>
      <c r="B2" s="224"/>
      <c r="C2" s="215"/>
      <c r="D2" s="100" t="s">
        <v>33</v>
      </c>
      <c r="E2" s="100" t="s">
        <v>34</v>
      </c>
      <c r="F2" s="100" t="s">
        <v>193</v>
      </c>
      <c r="G2" s="100" t="s">
        <v>63</v>
      </c>
      <c r="J2" s="27"/>
    </row>
    <row r="3" spans="1:14" ht="15.75" x14ac:dyDescent="0.25">
      <c r="A3" s="224" t="s">
        <v>7</v>
      </c>
      <c r="B3" s="224" t="s">
        <v>8</v>
      </c>
      <c r="C3" s="105" t="s">
        <v>35</v>
      </c>
      <c r="D3" s="106">
        <f>D5+D6+D7+D8+D9</f>
        <v>291354.2</v>
      </c>
      <c r="E3" s="107">
        <f t="shared" ref="E3:G3" si="0">E5+E6+E7+E8+E9</f>
        <v>239798.8</v>
      </c>
      <c r="F3" s="106">
        <f>F10+F17+F24+F31+F38</f>
        <v>215420.3</v>
      </c>
      <c r="G3" s="106">
        <f t="shared" si="0"/>
        <v>746573.29999999981</v>
      </c>
      <c r="H3" s="22">
        <f>D3+E3+F3</f>
        <v>746573.3</v>
      </c>
      <c r="J3" s="22"/>
      <c r="L3" s="22"/>
      <c r="M3" s="22"/>
      <c r="N3" s="22"/>
    </row>
    <row r="4" spans="1:14" ht="15" x14ac:dyDescent="0.2">
      <c r="A4" s="224"/>
      <c r="B4" s="224"/>
      <c r="C4" s="108" t="s">
        <v>36</v>
      </c>
      <c r="D4" s="109"/>
      <c r="E4" s="109"/>
      <c r="F4" s="109"/>
      <c r="G4" s="110"/>
      <c r="I4" s="22"/>
    </row>
    <row r="5" spans="1:14" ht="15" x14ac:dyDescent="0.2">
      <c r="A5" s="224"/>
      <c r="B5" s="224"/>
      <c r="C5" s="111" t="s">
        <v>37</v>
      </c>
      <c r="D5" s="110">
        <f t="shared" ref="D5:F8" si="1">D12+D19+D26+D33+D40</f>
        <v>4352.2</v>
      </c>
      <c r="E5" s="110">
        <f t="shared" si="1"/>
        <v>0</v>
      </c>
      <c r="F5" s="110">
        <f t="shared" si="1"/>
        <v>0</v>
      </c>
      <c r="G5" s="110">
        <f t="shared" ref="G5:G10" si="2">D5+E5+F5</f>
        <v>4352.2</v>
      </c>
      <c r="H5" s="22"/>
      <c r="I5" s="22"/>
    </row>
    <row r="6" spans="1:14" ht="15" x14ac:dyDescent="0.2">
      <c r="A6" s="224"/>
      <c r="B6" s="224"/>
      <c r="C6" s="111" t="s">
        <v>38</v>
      </c>
      <c r="D6" s="110">
        <f>D13+D20+D27+D34+D41</f>
        <v>80484.400000000009</v>
      </c>
      <c r="E6" s="110">
        <f>E13+E20+E27+E34+E41</f>
        <v>64875.399999999994</v>
      </c>
      <c r="F6" s="110">
        <f t="shared" ref="F6" si="3">F13+F20+F27+F34+F41</f>
        <v>64876.2</v>
      </c>
      <c r="G6" s="110">
        <f>G13+G20+G27+G34+G41</f>
        <v>210235.99999999997</v>
      </c>
      <c r="H6" s="22">
        <f>D6+E6+F6</f>
        <v>210236</v>
      </c>
      <c r="I6" s="22"/>
    </row>
    <row r="7" spans="1:14" ht="15" x14ac:dyDescent="0.2">
      <c r="A7" s="224"/>
      <c r="B7" s="224"/>
      <c r="C7" s="111" t="s">
        <v>39</v>
      </c>
      <c r="D7" s="110">
        <f>D14+D21+D28+D35+D42</f>
        <v>206371.3</v>
      </c>
      <c r="E7" s="110">
        <f>E14+E21+E28+E35+E42</f>
        <v>174923.4</v>
      </c>
      <c r="F7" s="110">
        <f>F14+F21+F28+F35+F42</f>
        <v>150544.09999999998</v>
      </c>
      <c r="G7" s="110">
        <f t="shared" si="2"/>
        <v>531838.79999999993</v>
      </c>
    </row>
    <row r="8" spans="1:14" ht="45" x14ac:dyDescent="0.2">
      <c r="A8" s="224"/>
      <c r="B8" s="224"/>
      <c r="C8" s="112" t="s">
        <v>40</v>
      </c>
      <c r="D8" s="110">
        <f t="shared" si="1"/>
        <v>32.6</v>
      </c>
      <c r="E8" s="110">
        <f t="shared" si="1"/>
        <v>0</v>
      </c>
      <c r="F8" s="110">
        <f t="shared" si="1"/>
        <v>0</v>
      </c>
      <c r="G8" s="110">
        <f t="shared" si="2"/>
        <v>32.6</v>
      </c>
    </row>
    <row r="9" spans="1:14" ht="15" x14ac:dyDescent="0.2">
      <c r="A9" s="224"/>
      <c r="B9" s="224"/>
      <c r="C9" s="112" t="s">
        <v>41</v>
      </c>
      <c r="D9" s="113">
        <f>D16+D23+D37+D44</f>
        <v>113.7</v>
      </c>
      <c r="E9" s="114">
        <f t="shared" ref="E9:G9" si="4">E23</f>
        <v>0</v>
      </c>
      <c r="F9" s="113">
        <f t="shared" si="4"/>
        <v>0</v>
      </c>
      <c r="G9" s="113">
        <f t="shared" si="4"/>
        <v>113.7</v>
      </c>
    </row>
    <row r="10" spans="1:14" ht="15.75" x14ac:dyDescent="0.25">
      <c r="A10" s="216" t="s">
        <v>15</v>
      </c>
      <c r="B10" s="216" t="s">
        <v>16</v>
      </c>
      <c r="C10" s="115" t="s">
        <v>35</v>
      </c>
      <c r="D10" s="107">
        <f>D11+D12+D13+D14+D15+D16</f>
        <v>142.4</v>
      </c>
      <c r="E10" s="107">
        <f>E12+E13+E14+E15</f>
        <v>142.4</v>
      </c>
      <c r="F10" s="107">
        <f>F12+F13+F14+F15</f>
        <v>142.4</v>
      </c>
      <c r="G10" s="107">
        <f t="shared" si="2"/>
        <v>427.20000000000005</v>
      </c>
    </row>
    <row r="11" spans="1:14" ht="15" x14ac:dyDescent="0.2">
      <c r="A11" s="216"/>
      <c r="B11" s="216"/>
      <c r="C11" s="116" t="s">
        <v>36</v>
      </c>
      <c r="D11" s="109"/>
      <c r="E11" s="109"/>
      <c r="F11" s="109"/>
      <c r="G11" s="110"/>
    </row>
    <row r="12" spans="1:14" ht="15" x14ac:dyDescent="0.2">
      <c r="A12" s="216"/>
      <c r="B12" s="216"/>
      <c r="C12" s="117" t="s">
        <v>37</v>
      </c>
      <c r="D12" s="110">
        <v>0</v>
      </c>
      <c r="E12" s="110">
        <v>0</v>
      </c>
      <c r="F12" s="110">
        <v>0</v>
      </c>
      <c r="G12" s="110">
        <f t="shared" ref="G12:G16" si="5">D12+E12+F12</f>
        <v>0</v>
      </c>
    </row>
    <row r="13" spans="1:14" ht="15" x14ac:dyDescent="0.2">
      <c r="A13" s="216"/>
      <c r="B13" s="216"/>
      <c r="C13" s="117" t="s">
        <v>38</v>
      </c>
      <c r="D13" s="110">
        <v>0</v>
      </c>
      <c r="E13" s="110">
        <v>0</v>
      </c>
      <c r="F13" s="110">
        <v>0</v>
      </c>
      <c r="G13" s="110">
        <f t="shared" si="5"/>
        <v>0</v>
      </c>
      <c r="K13" s="22"/>
    </row>
    <row r="14" spans="1:14" ht="15" x14ac:dyDescent="0.2">
      <c r="A14" s="216"/>
      <c r="B14" s="216"/>
      <c r="C14" s="117" t="s">
        <v>39</v>
      </c>
      <c r="D14" s="110">
        <v>142.4</v>
      </c>
      <c r="E14" s="110">
        <v>142.4</v>
      </c>
      <c r="F14" s="110">
        <v>142.4</v>
      </c>
      <c r="G14" s="110">
        <f t="shared" si="5"/>
        <v>427.20000000000005</v>
      </c>
      <c r="K14" s="22"/>
    </row>
    <row r="15" spans="1:14" ht="45" x14ac:dyDescent="0.2">
      <c r="A15" s="216"/>
      <c r="B15" s="216"/>
      <c r="C15" s="118" t="s">
        <v>40</v>
      </c>
      <c r="D15" s="110">
        <v>0</v>
      </c>
      <c r="E15" s="110">
        <v>0</v>
      </c>
      <c r="F15" s="110">
        <v>0</v>
      </c>
      <c r="G15" s="110">
        <f t="shared" si="5"/>
        <v>0</v>
      </c>
    </row>
    <row r="16" spans="1:14" ht="15" x14ac:dyDescent="0.2">
      <c r="A16" s="216"/>
      <c r="B16" s="216"/>
      <c r="C16" s="117" t="s">
        <v>41</v>
      </c>
      <c r="D16" s="110">
        <v>0</v>
      </c>
      <c r="E16" s="110">
        <v>0</v>
      </c>
      <c r="F16" s="110">
        <v>0</v>
      </c>
      <c r="G16" s="110">
        <f t="shared" si="5"/>
        <v>0</v>
      </c>
    </row>
    <row r="17" spans="1:19" ht="15.75" x14ac:dyDescent="0.25">
      <c r="A17" s="216" t="s">
        <v>19</v>
      </c>
      <c r="B17" s="216" t="s">
        <v>20</v>
      </c>
      <c r="C17" s="115" t="s">
        <v>35</v>
      </c>
      <c r="D17" s="107">
        <f>D19+D20+D21+D22+D23</f>
        <v>19219.2</v>
      </c>
      <c r="E17" s="107">
        <f>E19+E20+E21+E22+E23</f>
        <v>2778</v>
      </c>
      <c r="F17" s="107">
        <f>F19+F20+F21+F22+F23</f>
        <v>2778</v>
      </c>
      <c r="G17" s="110">
        <f>D17+E17+F17</f>
        <v>24775.200000000001</v>
      </c>
      <c r="H17" s="22"/>
    </row>
    <row r="18" spans="1:19" ht="15" x14ac:dyDescent="0.2">
      <c r="A18" s="216"/>
      <c r="B18" s="216"/>
      <c r="C18" s="116" t="s">
        <v>36</v>
      </c>
      <c r="D18" s="109"/>
      <c r="E18" s="109"/>
      <c r="F18" s="109"/>
      <c r="G18" s="110"/>
    </row>
    <row r="19" spans="1:19" ht="15" x14ac:dyDescent="0.2">
      <c r="A19" s="216"/>
      <c r="B19" s="216"/>
      <c r="C19" s="117" t="s">
        <v>37</v>
      </c>
      <c r="D19" s="110">
        <v>4352.2</v>
      </c>
      <c r="E19" s="110">
        <f>'повышения ур. комфт.'!O7</f>
        <v>0</v>
      </c>
      <c r="F19" s="110">
        <f>'повышения ур. комфт.'!P7</f>
        <v>0</v>
      </c>
      <c r="G19" s="110">
        <f>F19+E19+D19</f>
        <v>4352.2</v>
      </c>
    </row>
    <row r="20" spans="1:19" ht="15" x14ac:dyDescent="0.2">
      <c r="A20" s="216"/>
      <c r="B20" s="216"/>
      <c r="C20" s="117" t="s">
        <v>38</v>
      </c>
      <c r="D20" s="109">
        <f>8928.7+3258.5</f>
        <v>12187.2</v>
      </c>
      <c r="E20" s="109">
        <v>339.7</v>
      </c>
      <c r="F20" s="109">
        <v>339.7</v>
      </c>
      <c r="G20" s="110">
        <f t="shared" ref="G20:G23" si="6">F20+E20+D20</f>
        <v>12866.6</v>
      </c>
    </row>
    <row r="21" spans="1:19" ht="15" x14ac:dyDescent="0.2">
      <c r="A21" s="216"/>
      <c r="B21" s="216"/>
      <c r="C21" s="117" t="s">
        <v>39</v>
      </c>
      <c r="D21" s="109">
        <f>2533.5</f>
        <v>2533.5</v>
      </c>
      <c r="E21" s="109">
        <v>2438.3000000000002</v>
      </c>
      <c r="F21" s="109">
        <v>2438.3000000000002</v>
      </c>
      <c r="G21" s="110">
        <f t="shared" si="6"/>
        <v>7410.1</v>
      </c>
      <c r="K21">
        <v>2014</v>
      </c>
      <c r="L21">
        <v>2015</v>
      </c>
      <c r="M21">
        <v>2016</v>
      </c>
      <c r="N21">
        <v>2017</v>
      </c>
      <c r="O21">
        <v>2018</v>
      </c>
      <c r="P21">
        <v>2019</v>
      </c>
      <c r="Q21">
        <v>2020</v>
      </c>
      <c r="R21">
        <v>2021</v>
      </c>
    </row>
    <row r="22" spans="1:19" ht="45" x14ac:dyDescent="0.2">
      <c r="A22" s="216"/>
      <c r="B22" s="216"/>
      <c r="C22" s="118" t="s">
        <v>40</v>
      </c>
      <c r="D22" s="109">
        <v>32.6</v>
      </c>
      <c r="E22" s="109">
        <f>'повышения ур. комфт.'!H42</f>
        <v>0</v>
      </c>
      <c r="F22" s="109">
        <f>'повышения ур. комфт.'!I42</f>
        <v>0</v>
      </c>
      <c r="G22" s="110">
        <f t="shared" si="6"/>
        <v>32.6</v>
      </c>
      <c r="J22" t="s">
        <v>146</v>
      </c>
      <c r="K22" s="22">
        <v>0</v>
      </c>
      <c r="L22" s="22"/>
      <c r="M22" s="22">
        <v>3.5</v>
      </c>
      <c r="N22" s="22"/>
      <c r="O22" s="209">
        <v>3235.86</v>
      </c>
      <c r="P22" s="209">
        <f>D5</f>
        <v>4352.2</v>
      </c>
      <c r="Q22" s="209">
        <f>E5</f>
        <v>0</v>
      </c>
      <c r="R22" s="209">
        <f>F5</f>
        <v>0</v>
      </c>
      <c r="S22" s="209">
        <f>SUM(K22:R22)</f>
        <v>7591.5599999999995</v>
      </c>
    </row>
    <row r="23" spans="1:19" ht="15.75" x14ac:dyDescent="0.25">
      <c r="A23" s="216"/>
      <c r="B23" s="216"/>
      <c r="C23" s="118" t="s">
        <v>41</v>
      </c>
      <c r="D23" s="109">
        <v>113.7</v>
      </c>
      <c r="E23" s="109">
        <f>'повышения ур. комфт.'!H43</f>
        <v>0</v>
      </c>
      <c r="F23" s="109">
        <f>'повышения ур. комфт.'!I43</f>
        <v>0</v>
      </c>
      <c r="G23" s="110">
        <f t="shared" si="6"/>
        <v>113.7</v>
      </c>
      <c r="J23" t="s">
        <v>164</v>
      </c>
      <c r="K23" s="69">
        <v>22449</v>
      </c>
      <c r="L23" s="69">
        <v>4473</v>
      </c>
      <c r="M23" s="69">
        <v>7556.1</v>
      </c>
      <c r="N23" s="69">
        <v>6573.6</v>
      </c>
      <c r="O23" s="209">
        <f>95773.2-O22</f>
        <v>92537.34</v>
      </c>
      <c r="P23" s="209">
        <f t="shared" ref="P23:R24" si="7">D6</f>
        <v>80484.400000000009</v>
      </c>
      <c r="Q23" s="209">
        <f t="shared" si="7"/>
        <v>64875.399999999994</v>
      </c>
      <c r="R23" s="209">
        <f t="shared" si="7"/>
        <v>64876.2</v>
      </c>
      <c r="S23" s="209">
        <f>SUM(K23:R23)</f>
        <v>343825.04</v>
      </c>
    </row>
    <row r="24" spans="1:19" ht="15.75" x14ac:dyDescent="0.25">
      <c r="A24" s="216" t="s">
        <v>21</v>
      </c>
      <c r="B24" s="216" t="s">
        <v>22</v>
      </c>
      <c r="C24" s="115" t="s">
        <v>35</v>
      </c>
      <c r="D24" s="107">
        <f>D26+D27+D28+D29+D30</f>
        <v>1357.9</v>
      </c>
      <c r="E24" s="107">
        <f>E26+E27+E28+E29+E30</f>
        <v>1358.5</v>
      </c>
      <c r="F24" s="107">
        <f>F26+F27+F28+F29+F30</f>
        <v>1359.3</v>
      </c>
      <c r="G24" s="107">
        <f t="shared" ref="G24" si="8">D24+E24+F24</f>
        <v>4075.7</v>
      </c>
      <c r="J24" t="s">
        <v>147</v>
      </c>
      <c r="K24" s="22">
        <v>36367.5</v>
      </c>
      <c r="L24" s="22">
        <v>42545.1</v>
      </c>
      <c r="M24" s="22">
        <v>41379.300000000003</v>
      </c>
      <c r="N24" s="22">
        <v>41724.199999999997</v>
      </c>
      <c r="O24" s="209">
        <v>167818.4</v>
      </c>
      <c r="P24" s="209">
        <f t="shared" si="7"/>
        <v>206371.3</v>
      </c>
      <c r="Q24" s="209">
        <f t="shared" si="7"/>
        <v>174923.4</v>
      </c>
      <c r="R24" s="209">
        <f t="shared" si="7"/>
        <v>150544.09999999998</v>
      </c>
      <c r="S24" s="209">
        <f>SUM(K24:Q24)+R24</f>
        <v>861673.3</v>
      </c>
    </row>
    <row r="25" spans="1:19" ht="15" x14ac:dyDescent="0.2">
      <c r="A25" s="216"/>
      <c r="B25" s="216"/>
      <c r="C25" s="116" t="s">
        <v>36</v>
      </c>
      <c r="D25" s="109"/>
      <c r="E25" s="109"/>
      <c r="F25" s="109"/>
      <c r="G25" s="110"/>
      <c r="J25" t="s">
        <v>148</v>
      </c>
      <c r="K25" s="22">
        <v>0</v>
      </c>
      <c r="L25" s="22">
        <v>0</v>
      </c>
      <c r="M25" s="22">
        <v>0</v>
      </c>
      <c r="N25" s="22">
        <v>57.9</v>
      </c>
      <c r="O25" s="209">
        <v>526</v>
      </c>
      <c r="P25" s="209">
        <f>D8</f>
        <v>32.6</v>
      </c>
      <c r="Q25" s="209">
        <f>E8</f>
        <v>0</v>
      </c>
      <c r="R25" s="209">
        <f>F8</f>
        <v>0</v>
      </c>
      <c r="S25" s="209">
        <f>SUM(K25:R25)</f>
        <v>616.5</v>
      </c>
    </row>
    <row r="26" spans="1:19" ht="15" x14ac:dyDescent="0.2">
      <c r="A26" s="216"/>
      <c r="B26" s="216"/>
      <c r="C26" s="117" t="s">
        <v>37</v>
      </c>
      <c r="D26" s="110">
        <v>0</v>
      </c>
      <c r="E26" s="110">
        <v>0</v>
      </c>
      <c r="F26" s="110">
        <v>0</v>
      </c>
      <c r="G26" s="110">
        <f t="shared" ref="G26:G31" si="9">D26+E26+F26</f>
        <v>0</v>
      </c>
      <c r="J26" t="s">
        <v>149</v>
      </c>
      <c r="K26" s="22">
        <v>0</v>
      </c>
      <c r="L26" s="22">
        <v>0</v>
      </c>
      <c r="M26" s="22">
        <v>2.2999999999999998</v>
      </c>
      <c r="N26" s="22">
        <v>67</v>
      </c>
      <c r="O26" s="209">
        <v>1296</v>
      </c>
      <c r="P26" s="209">
        <f>D9</f>
        <v>113.7</v>
      </c>
      <c r="Q26" s="209">
        <f>E9</f>
        <v>0</v>
      </c>
      <c r="R26" s="209">
        <f>F9</f>
        <v>0</v>
      </c>
      <c r="S26" s="209">
        <f>Q26+P26+O26+N26+M26+L26+K26+R26</f>
        <v>1479</v>
      </c>
    </row>
    <row r="27" spans="1:19" ht="15" x14ac:dyDescent="0.2">
      <c r="A27" s="216"/>
      <c r="B27" s="216"/>
      <c r="C27" s="117" t="s">
        <v>38</v>
      </c>
      <c r="D27" s="110">
        <v>1357.9</v>
      </c>
      <c r="E27" s="110">
        <v>1358.5</v>
      </c>
      <c r="F27" s="110">
        <v>1359.3</v>
      </c>
      <c r="G27" s="110">
        <f t="shared" si="9"/>
        <v>4075.7</v>
      </c>
      <c r="K27" s="22">
        <f>SUM(K22:K26)</f>
        <v>58816.5</v>
      </c>
      <c r="L27" s="22">
        <f t="shared" ref="L27:Q27" si="10">SUM(L22:L26)</f>
        <v>47018.1</v>
      </c>
      <c r="M27" s="22">
        <f t="shared" si="10"/>
        <v>48941.200000000004</v>
      </c>
      <c r="N27" s="22">
        <f t="shared" si="10"/>
        <v>48422.7</v>
      </c>
      <c r="O27" s="209">
        <f t="shared" si="10"/>
        <v>265413.59999999998</v>
      </c>
      <c r="P27" s="209">
        <f t="shared" si="10"/>
        <v>291354.2</v>
      </c>
      <c r="Q27" s="209">
        <f t="shared" si="10"/>
        <v>239798.8</v>
      </c>
      <c r="R27" s="209">
        <f>R24+R23+R22+R25+R26</f>
        <v>215420.3</v>
      </c>
      <c r="S27" s="209">
        <f>K27+L27+M27+N27+O27+P27+Q27+R27</f>
        <v>1215185.4000000001</v>
      </c>
    </row>
    <row r="28" spans="1:19" ht="15" x14ac:dyDescent="0.2">
      <c r="A28" s="216"/>
      <c r="B28" s="216"/>
      <c r="C28" s="117" t="s">
        <v>39</v>
      </c>
      <c r="D28" s="110">
        <v>0</v>
      </c>
      <c r="E28" s="110">
        <v>0</v>
      </c>
      <c r="F28" s="110">
        <v>0</v>
      </c>
      <c r="G28" s="110">
        <f t="shared" si="9"/>
        <v>0</v>
      </c>
      <c r="O28" s="210"/>
      <c r="P28" s="210"/>
      <c r="Q28" s="210"/>
      <c r="R28" s="210"/>
      <c r="S28" s="209">
        <f>SUM(S22:S26)</f>
        <v>1215185.3999999999</v>
      </c>
    </row>
    <row r="29" spans="1:19" ht="45" x14ac:dyDescent="0.2">
      <c r="A29" s="216"/>
      <c r="B29" s="216"/>
      <c r="C29" s="118" t="s">
        <v>40</v>
      </c>
      <c r="D29" s="110">
        <v>0</v>
      </c>
      <c r="E29" s="110">
        <v>0</v>
      </c>
      <c r="F29" s="110"/>
      <c r="G29" s="110">
        <f t="shared" si="9"/>
        <v>0</v>
      </c>
      <c r="O29" s="22"/>
      <c r="S29" s="22"/>
    </row>
    <row r="30" spans="1:19" ht="30" x14ac:dyDescent="0.2">
      <c r="A30" s="216"/>
      <c r="B30" s="216"/>
      <c r="C30" s="117" t="s">
        <v>41</v>
      </c>
      <c r="D30" s="110">
        <v>0</v>
      </c>
      <c r="E30" s="110">
        <v>0</v>
      </c>
      <c r="F30" s="110">
        <v>0</v>
      </c>
      <c r="G30" s="110">
        <f t="shared" si="9"/>
        <v>0</v>
      </c>
    </row>
    <row r="31" spans="1:19" ht="15.75" x14ac:dyDescent="0.25">
      <c r="A31" s="216" t="s">
        <v>42</v>
      </c>
      <c r="B31" s="216" t="s">
        <v>198</v>
      </c>
      <c r="C31" s="115" t="s">
        <v>35</v>
      </c>
      <c r="D31" s="119">
        <f>D33+D34+D35+D36+D37</f>
        <v>163696.59999999998</v>
      </c>
      <c r="E31" s="119">
        <f>E33+E34+E35+E36+E37</f>
        <v>136146.9</v>
      </c>
      <c r="F31" s="119">
        <f>F33+F34+F35+F36+F37</f>
        <v>136146.9</v>
      </c>
      <c r="G31" s="107">
        <f t="shared" si="9"/>
        <v>435990.4</v>
      </c>
      <c r="H31" s="22">
        <f>G35+G34</f>
        <v>435990.39999999997</v>
      </c>
      <c r="R31" s="22"/>
    </row>
    <row r="32" spans="1:19" ht="15" x14ac:dyDescent="0.2">
      <c r="A32" s="216"/>
      <c r="B32" s="216"/>
      <c r="C32" s="116" t="s">
        <v>36</v>
      </c>
      <c r="D32" s="109"/>
      <c r="E32" s="109"/>
      <c r="F32" s="109"/>
      <c r="G32" s="120"/>
    </row>
    <row r="33" spans="1:15" ht="15" x14ac:dyDescent="0.2">
      <c r="A33" s="216"/>
      <c r="B33" s="216"/>
      <c r="C33" s="117" t="s">
        <v>37</v>
      </c>
      <c r="D33" s="109">
        <v>0</v>
      </c>
      <c r="E33" s="109">
        <v>0</v>
      </c>
      <c r="F33" s="109">
        <v>0</v>
      </c>
      <c r="G33" s="110">
        <f t="shared" ref="G33:G37" si="11">D33+E33+F33</f>
        <v>0</v>
      </c>
      <c r="O33" s="22"/>
    </row>
    <row r="34" spans="1:15" ht="15" x14ac:dyDescent="0.2">
      <c r="A34" s="216"/>
      <c r="B34" s="216"/>
      <c r="C34" s="117" t="s">
        <v>38</v>
      </c>
      <c r="D34" s="109">
        <v>63177.2</v>
      </c>
      <c r="E34" s="109">
        <v>63177.2</v>
      </c>
      <c r="F34" s="109">
        <v>63177.2</v>
      </c>
      <c r="G34" s="110">
        <f t="shared" si="11"/>
        <v>189531.59999999998</v>
      </c>
    </row>
    <row r="35" spans="1:15" ht="15" x14ac:dyDescent="0.2">
      <c r="A35" s="216"/>
      <c r="B35" s="216"/>
      <c r="C35" s="117" t="s">
        <v>39</v>
      </c>
      <c r="D35" s="109">
        <v>100519.4</v>
      </c>
      <c r="E35" s="109">
        <v>72969.7</v>
      </c>
      <c r="F35" s="109">
        <v>72969.7</v>
      </c>
      <c r="G35" s="110">
        <f t="shared" si="11"/>
        <v>246458.8</v>
      </c>
    </row>
    <row r="36" spans="1:15" ht="45" x14ac:dyDescent="0.2">
      <c r="A36" s="216"/>
      <c r="B36" s="216"/>
      <c r="C36" s="118" t="s">
        <v>40</v>
      </c>
      <c r="D36" s="109">
        <v>0</v>
      </c>
      <c r="E36" s="109">
        <v>0</v>
      </c>
      <c r="F36" s="109">
        <v>0</v>
      </c>
      <c r="G36" s="110">
        <f t="shared" si="11"/>
        <v>0</v>
      </c>
    </row>
    <row r="37" spans="1:15" ht="30" x14ac:dyDescent="0.2">
      <c r="A37" s="216"/>
      <c r="B37" s="216"/>
      <c r="C37" s="117" t="s">
        <v>41</v>
      </c>
      <c r="D37" s="109">
        <v>0</v>
      </c>
      <c r="E37" s="109">
        <v>0</v>
      </c>
      <c r="F37" s="109">
        <v>0</v>
      </c>
      <c r="G37" s="110">
        <f t="shared" si="11"/>
        <v>0</v>
      </c>
    </row>
    <row r="38" spans="1:15" ht="15.75" x14ac:dyDescent="0.25">
      <c r="A38" s="216" t="s">
        <v>25</v>
      </c>
      <c r="B38" s="216" t="s">
        <v>43</v>
      </c>
      <c r="C38" s="118" t="s">
        <v>35</v>
      </c>
      <c r="D38" s="107">
        <f>D40+D41+D42+D43+D44</f>
        <v>106938.1</v>
      </c>
      <c r="E38" s="107">
        <f t="shared" ref="E38:G38" si="12">E40+E41+E42+E43+E44</f>
        <v>99373</v>
      </c>
      <c r="F38" s="107">
        <f t="shared" si="12"/>
        <v>74993.7</v>
      </c>
      <c r="G38" s="107">
        <f t="shared" si="12"/>
        <v>281304.8</v>
      </c>
      <c r="H38" s="22">
        <f>F38+E38+D38</f>
        <v>281304.80000000005</v>
      </c>
      <c r="L38">
        <v>106</v>
      </c>
    </row>
    <row r="39" spans="1:15" ht="15" x14ac:dyDescent="0.2">
      <c r="A39" s="216"/>
      <c r="B39" s="216"/>
      <c r="C39" s="121" t="s">
        <v>36</v>
      </c>
      <c r="D39" s="109"/>
      <c r="E39" s="109"/>
      <c r="F39" s="109"/>
      <c r="G39" s="110"/>
      <c r="I39" s="27"/>
    </row>
    <row r="40" spans="1:15" ht="15" x14ac:dyDescent="0.2">
      <c r="A40" s="216"/>
      <c r="B40" s="216"/>
      <c r="C40" s="122" t="s">
        <v>37</v>
      </c>
      <c r="D40" s="110">
        <v>0</v>
      </c>
      <c r="E40" s="110">
        <v>0</v>
      </c>
      <c r="F40" s="110">
        <v>0</v>
      </c>
      <c r="G40" s="110">
        <f>D40+E40+F40</f>
        <v>0</v>
      </c>
      <c r="I40" s="22"/>
    </row>
    <row r="41" spans="1:15" ht="15" x14ac:dyDescent="0.2">
      <c r="A41" s="216"/>
      <c r="B41" s="216"/>
      <c r="C41" s="122" t="s">
        <v>38</v>
      </c>
      <c r="D41" s="110">
        <v>3762.1</v>
      </c>
      <c r="E41" s="110">
        <v>0</v>
      </c>
      <c r="F41" s="110">
        <v>0</v>
      </c>
      <c r="G41" s="110">
        <f>D41+E41+F41</f>
        <v>3762.1</v>
      </c>
      <c r="M41" s="22">
        <f>D42+1602.1</f>
        <v>104778.1</v>
      </c>
    </row>
    <row r="42" spans="1:15" ht="15" x14ac:dyDescent="0.2">
      <c r="A42" s="216"/>
      <c r="B42" s="216"/>
      <c r="C42" s="122" t="s">
        <v>39</v>
      </c>
      <c r="D42" s="110">
        <v>103176</v>
      </c>
      <c r="E42" s="110">
        <v>99373</v>
      </c>
      <c r="F42" s="110">
        <v>74993.7</v>
      </c>
      <c r="G42" s="110">
        <f>D42+E42+F42</f>
        <v>277542.7</v>
      </c>
      <c r="I42" s="22"/>
    </row>
    <row r="43" spans="1:15" ht="45" x14ac:dyDescent="0.2">
      <c r="A43" s="216"/>
      <c r="B43" s="216"/>
      <c r="C43" s="118" t="s">
        <v>40</v>
      </c>
      <c r="D43" s="109">
        <v>0</v>
      </c>
      <c r="E43" s="109">
        <v>0</v>
      </c>
      <c r="F43" s="109">
        <v>0</v>
      </c>
      <c r="G43" s="110">
        <f>D43+E43+F43</f>
        <v>0</v>
      </c>
    </row>
    <row r="44" spans="1:15" ht="30" x14ac:dyDescent="0.2">
      <c r="A44" s="216"/>
      <c r="B44" s="216"/>
      <c r="C44" s="122" t="s">
        <v>41</v>
      </c>
      <c r="D44" s="110">
        <v>0</v>
      </c>
      <c r="E44" s="110">
        <v>0</v>
      </c>
      <c r="F44" s="110">
        <v>0</v>
      </c>
      <c r="G44" s="110">
        <f>D44+E44+F44</f>
        <v>0</v>
      </c>
    </row>
  </sheetData>
  <mergeCells count="16">
    <mergeCell ref="D1:G1"/>
    <mergeCell ref="A3:A9"/>
    <mergeCell ref="B3:B9"/>
    <mergeCell ref="A38:A44"/>
    <mergeCell ref="B38:B44"/>
    <mergeCell ref="A17:A23"/>
    <mergeCell ref="B17:B23"/>
    <mergeCell ref="A24:A30"/>
    <mergeCell ref="B24:B30"/>
    <mergeCell ref="A31:A37"/>
    <mergeCell ref="B31:B37"/>
    <mergeCell ref="A10:A16"/>
    <mergeCell ref="B10:B16"/>
    <mergeCell ref="A1:A2"/>
    <mergeCell ref="B1:B2"/>
    <mergeCell ref="C1:C2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13"/>
  <sheetViews>
    <sheetView workbookViewId="0">
      <selection activeCell="D6" sqref="D6"/>
    </sheetView>
  </sheetViews>
  <sheetFormatPr defaultRowHeight="12.75" x14ac:dyDescent="0.2"/>
  <cols>
    <col min="1" max="1" width="33.7109375" customWidth="1"/>
    <col min="2" max="2" width="12.28515625" style="7" customWidth="1"/>
    <col min="3" max="3" width="6.5703125" customWidth="1"/>
    <col min="4" max="4" width="6" customWidth="1"/>
    <col min="6" max="6" width="5.85546875" customWidth="1"/>
    <col min="7" max="7" width="8.5703125" customWidth="1"/>
    <col min="11" max="11" width="23.28515625" style="10" customWidth="1"/>
  </cols>
  <sheetData>
    <row r="1" spans="1:11" ht="24" customHeight="1" x14ac:dyDescent="0.2">
      <c r="A1" s="228" t="s">
        <v>44</v>
      </c>
      <c r="B1" s="229" t="s">
        <v>45</v>
      </c>
      <c r="C1" s="229" t="s">
        <v>2</v>
      </c>
      <c r="D1" s="229"/>
      <c r="E1" s="229"/>
      <c r="F1" s="229"/>
      <c r="G1" s="229" t="s">
        <v>46</v>
      </c>
      <c r="H1" s="229"/>
      <c r="I1" s="229"/>
      <c r="J1" s="229"/>
      <c r="K1" s="229" t="s">
        <v>47</v>
      </c>
    </row>
    <row r="2" spans="1:11" ht="30" customHeight="1" x14ac:dyDescent="0.2">
      <c r="A2" s="228"/>
      <c r="B2" s="229"/>
      <c r="C2" s="184" t="s">
        <v>3</v>
      </c>
      <c r="D2" s="184" t="s">
        <v>4</v>
      </c>
      <c r="E2" s="184" t="s">
        <v>5</v>
      </c>
      <c r="F2" s="184" t="s">
        <v>6</v>
      </c>
      <c r="G2" s="142" t="s">
        <v>33</v>
      </c>
      <c r="H2" s="184" t="s">
        <v>34</v>
      </c>
      <c r="I2" s="184" t="s">
        <v>193</v>
      </c>
      <c r="J2" s="184" t="s">
        <v>48</v>
      </c>
      <c r="K2" s="229"/>
    </row>
    <row r="3" spans="1:11" ht="36.75" customHeight="1" x14ac:dyDescent="0.2">
      <c r="A3" s="225" t="s">
        <v>49</v>
      </c>
      <c r="B3" s="225"/>
      <c r="C3" s="225"/>
      <c r="D3" s="225"/>
      <c r="E3" s="225"/>
      <c r="F3" s="225"/>
      <c r="G3" s="196">
        <f>G4+G8</f>
        <v>142.4</v>
      </c>
      <c r="H3" s="196">
        <f>H4+H8</f>
        <v>142.4</v>
      </c>
      <c r="I3" s="196">
        <f>I4+I8</f>
        <v>142.4</v>
      </c>
      <c r="J3" s="196">
        <f>G3+H3+I3</f>
        <v>427.20000000000005</v>
      </c>
      <c r="K3" s="226"/>
    </row>
    <row r="4" spans="1:11" ht="24" customHeight="1" x14ac:dyDescent="0.2">
      <c r="A4" s="230" t="s">
        <v>50</v>
      </c>
      <c r="B4" s="230"/>
      <c r="C4" s="230"/>
      <c r="D4" s="230"/>
      <c r="E4" s="230"/>
      <c r="F4" s="230"/>
      <c r="G4" s="196">
        <f>G5+G6+G7</f>
        <v>31.2</v>
      </c>
      <c r="H4" s="196">
        <f>H5+H6+H7</f>
        <v>31.2</v>
      </c>
      <c r="I4" s="196">
        <f>I5+I6+I7</f>
        <v>31.2</v>
      </c>
      <c r="J4" s="196">
        <f>G4+H4+I4</f>
        <v>93.6</v>
      </c>
      <c r="K4" s="227"/>
    </row>
    <row r="5" spans="1:11" ht="77.25" customHeight="1" x14ac:dyDescent="0.2">
      <c r="A5" s="143" t="s">
        <v>199</v>
      </c>
      <c r="B5" s="229" t="s">
        <v>18</v>
      </c>
      <c r="C5" s="189" t="s">
        <v>27</v>
      </c>
      <c r="D5" s="189" t="s">
        <v>61</v>
      </c>
      <c r="E5" s="189" t="s">
        <v>130</v>
      </c>
      <c r="F5" s="189">
        <v>240</v>
      </c>
      <c r="G5" s="192">
        <v>31.2</v>
      </c>
      <c r="H5" s="192">
        <v>31.2</v>
      </c>
      <c r="I5" s="192">
        <v>31.2</v>
      </c>
      <c r="J5" s="193">
        <f>I5+H5+G5</f>
        <v>93.6</v>
      </c>
      <c r="K5" s="184" t="s">
        <v>51</v>
      </c>
    </row>
    <row r="6" spans="1:11" ht="23.25" customHeight="1" x14ac:dyDescent="0.2">
      <c r="A6" s="232" t="s">
        <v>200</v>
      </c>
      <c r="B6" s="229"/>
      <c r="C6" s="189" t="s">
        <v>27</v>
      </c>
      <c r="D6" s="189" t="s">
        <v>60</v>
      </c>
      <c r="E6" s="189" t="s">
        <v>131</v>
      </c>
      <c r="F6" s="189">
        <v>410</v>
      </c>
      <c r="G6" s="192">
        <v>0</v>
      </c>
      <c r="H6" s="192">
        <v>0</v>
      </c>
      <c r="I6" s="192">
        <v>0</v>
      </c>
      <c r="J6" s="193">
        <f>I6+H6+G6</f>
        <v>0</v>
      </c>
      <c r="K6" s="229"/>
    </row>
    <row r="7" spans="1:11" ht="18.75" customHeight="1" x14ac:dyDescent="0.2">
      <c r="A7" s="232"/>
      <c r="B7" s="229"/>
      <c r="C7" s="189" t="s">
        <v>27</v>
      </c>
      <c r="D7" s="144" t="s">
        <v>60</v>
      </c>
      <c r="E7" s="189" t="s">
        <v>52</v>
      </c>
      <c r="F7" s="189">
        <v>410</v>
      </c>
      <c r="G7" s="192">
        <v>0</v>
      </c>
      <c r="H7" s="192">
        <v>0</v>
      </c>
      <c r="I7" s="192">
        <v>0</v>
      </c>
      <c r="J7" s="193">
        <f>I7+H7+G7</f>
        <v>0</v>
      </c>
      <c r="K7" s="229"/>
    </row>
    <row r="8" spans="1:11" ht="24" customHeight="1" x14ac:dyDescent="0.2">
      <c r="A8" s="231" t="s">
        <v>53</v>
      </c>
      <c r="B8" s="231"/>
      <c r="C8" s="231"/>
      <c r="D8" s="231"/>
      <c r="E8" s="231"/>
      <c r="F8" s="231"/>
      <c r="G8" s="196">
        <f>G9</f>
        <v>111.2</v>
      </c>
      <c r="H8" s="196">
        <f>H9</f>
        <v>111.2</v>
      </c>
      <c r="I8" s="196">
        <f>I9</f>
        <v>111.2</v>
      </c>
      <c r="J8" s="196">
        <f>G8+H8+I8</f>
        <v>333.6</v>
      </c>
      <c r="K8" s="184"/>
    </row>
    <row r="9" spans="1:11" ht="53.25" customHeight="1" x14ac:dyDescent="0.2">
      <c r="A9" s="136" t="s">
        <v>54</v>
      </c>
      <c r="B9" s="229"/>
      <c r="C9" s="189" t="s">
        <v>27</v>
      </c>
      <c r="D9" s="189"/>
      <c r="E9" s="189"/>
      <c r="F9" s="189"/>
      <c r="G9" s="192">
        <f>G10+G11</f>
        <v>111.2</v>
      </c>
      <c r="H9" s="192">
        <f>H10+H11</f>
        <v>111.2</v>
      </c>
      <c r="I9" s="192">
        <f>I10+I11</f>
        <v>111.2</v>
      </c>
      <c r="J9" s="193">
        <f>J10+J11</f>
        <v>333.6</v>
      </c>
      <c r="K9" s="229" t="s">
        <v>55</v>
      </c>
    </row>
    <row r="10" spans="1:11" ht="53.25" customHeight="1" x14ac:dyDescent="0.2">
      <c r="A10" s="136" t="s">
        <v>56</v>
      </c>
      <c r="B10" s="229"/>
      <c r="C10" s="189" t="s">
        <v>27</v>
      </c>
      <c r="D10" s="189" t="s">
        <v>61</v>
      </c>
      <c r="E10" s="189" t="s">
        <v>132</v>
      </c>
      <c r="F10" s="189">
        <v>540</v>
      </c>
      <c r="G10" s="192">
        <v>111.2</v>
      </c>
      <c r="H10" s="192">
        <v>111.2</v>
      </c>
      <c r="I10" s="192">
        <v>111.2</v>
      </c>
      <c r="J10" s="193">
        <f>I10+H10+G10</f>
        <v>333.6</v>
      </c>
      <c r="K10" s="229"/>
    </row>
    <row r="11" spans="1:11" ht="36" customHeight="1" x14ac:dyDescent="0.2">
      <c r="A11" s="136" t="s">
        <v>57</v>
      </c>
      <c r="B11" s="229"/>
      <c r="C11" s="189" t="s">
        <v>27</v>
      </c>
      <c r="D11" s="189" t="s">
        <v>60</v>
      </c>
      <c r="E11" s="189" t="s">
        <v>133</v>
      </c>
      <c r="F11" s="189">
        <v>870</v>
      </c>
      <c r="G11" s="192">
        <v>0</v>
      </c>
      <c r="H11" s="192">
        <v>0</v>
      </c>
      <c r="I11" s="192">
        <v>0</v>
      </c>
      <c r="J11" s="193">
        <f>I11+H11+G11</f>
        <v>0</v>
      </c>
      <c r="K11" s="184"/>
    </row>
    <row r="12" spans="1:11" x14ac:dyDescent="0.2">
      <c r="A12" s="133" t="s">
        <v>58</v>
      </c>
      <c r="B12" s="184"/>
      <c r="C12" s="189"/>
      <c r="D12" s="145"/>
      <c r="E12" s="145"/>
      <c r="F12" s="145"/>
      <c r="G12" s="196">
        <f>G3</f>
        <v>142.4</v>
      </c>
      <c r="H12" s="196">
        <f>H3</f>
        <v>142.4</v>
      </c>
      <c r="I12" s="196">
        <f>I3</f>
        <v>142.4</v>
      </c>
      <c r="J12" s="196">
        <f>J3</f>
        <v>427.20000000000005</v>
      </c>
      <c r="K12" s="134"/>
    </row>
    <row r="13" spans="1:11" ht="38.25" customHeight="1" x14ac:dyDescent="0.2">
      <c r="A13" s="133" t="s">
        <v>59</v>
      </c>
      <c r="B13" s="184" t="s">
        <v>18</v>
      </c>
      <c r="C13" s="189"/>
      <c r="D13" s="145"/>
      <c r="E13" s="145"/>
      <c r="F13" s="145"/>
      <c r="G13" s="196">
        <f>G12</f>
        <v>142.4</v>
      </c>
      <c r="H13" s="196">
        <f>H12</f>
        <v>142.4</v>
      </c>
      <c r="I13" s="196">
        <f>I12</f>
        <v>142.4</v>
      </c>
      <c r="J13" s="196">
        <f>J12</f>
        <v>427.20000000000005</v>
      </c>
      <c r="K13" s="134"/>
    </row>
  </sheetData>
  <mergeCells count="14">
    <mergeCell ref="B9:B11"/>
    <mergeCell ref="A4:F4"/>
    <mergeCell ref="K9:K10"/>
    <mergeCell ref="K6:K7"/>
    <mergeCell ref="A8:F8"/>
    <mergeCell ref="B5:B7"/>
    <mergeCell ref="A6:A7"/>
    <mergeCell ref="A3:F3"/>
    <mergeCell ref="K3:K4"/>
    <mergeCell ref="A1:A2"/>
    <mergeCell ref="B1:B2"/>
    <mergeCell ref="G1:J1"/>
    <mergeCell ref="C1:F1"/>
    <mergeCell ref="K1:K2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45"/>
  <sheetViews>
    <sheetView topLeftCell="A27" workbookViewId="0">
      <selection activeCell="A47" sqref="A47"/>
    </sheetView>
  </sheetViews>
  <sheetFormatPr defaultRowHeight="12.75" x14ac:dyDescent="0.2"/>
  <cols>
    <col min="1" max="1" width="28.140625" customWidth="1"/>
    <col min="2" max="2" width="12.85546875" customWidth="1"/>
    <col min="5" max="5" width="11.7109375" customWidth="1"/>
    <col min="6" max="6" width="6.42578125" customWidth="1"/>
    <col min="11" max="11" width="27" customWidth="1"/>
  </cols>
  <sheetData>
    <row r="1" spans="1:14" x14ac:dyDescent="0.2">
      <c r="A1" s="233" t="s">
        <v>44</v>
      </c>
      <c r="B1" s="229" t="s">
        <v>3</v>
      </c>
      <c r="C1" s="229" t="s">
        <v>2</v>
      </c>
      <c r="D1" s="229"/>
      <c r="E1" s="229"/>
      <c r="F1" s="229"/>
      <c r="G1" s="229" t="s">
        <v>46</v>
      </c>
      <c r="H1" s="229"/>
      <c r="I1" s="229"/>
      <c r="J1" s="229"/>
      <c r="K1" s="229" t="s">
        <v>47</v>
      </c>
    </row>
    <row r="2" spans="1:14" ht="24" x14ac:dyDescent="0.2">
      <c r="A2" s="233"/>
      <c r="B2" s="229"/>
      <c r="C2" s="158" t="s">
        <v>3</v>
      </c>
      <c r="D2" s="158" t="s">
        <v>4</v>
      </c>
      <c r="E2" s="158" t="s">
        <v>5</v>
      </c>
      <c r="F2" s="158" t="s">
        <v>6</v>
      </c>
      <c r="G2" s="158" t="s">
        <v>33</v>
      </c>
      <c r="H2" s="158" t="s">
        <v>34</v>
      </c>
      <c r="I2" s="158" t="s">
        <v>193</v>
      </c>
      <c r="J2" s="158" t="s">
        <v>63</v>
      </c>
      <c r="K2" s="229"/>
    </row>
    <row r="3" spans="1:14" x14ac:dyDescent="0.2">
      <c r="A3" s="225" t="s">
        <v>64</v>
      </c>
      <c r="B3" s="225"/>
      <c r="C3" s="225"/>
      <c r="D3" s="225"/>
      <c r="E3" s="225"/>
      <c r="F3" s="225"/>
      <c r="G3" s="44">
        <f>G4+G10+G34</f>
        <v>19219.2</v>
      </c>
      <c r="H3" s="44">
        <f t="shared" ref="H3:I3" si="0">H4+H10+H34</f>
        <v>2778</v>
      </c>
      <c r="I3" s="44">
        <f t="shared" si="0"/>
        <v>2778</v>
      </c>
      <c r="J3" s="44">
        <f>J4+J10+J34</f>
        <v>24775.199999999997</v>
      </c>
      <c r="K3" s="134"/>
      <c r="L3" s="22"/>
    </row>
    <row r="4" spans="1:14" x14ac:dyDescent="0.2">
      <c r="A4" s="225" t="s">
        <v>65</v>
      </c>
      <c r="B4" s="225"/>
      <c r="C4" s="225"/>
      <c r="D4" s="225"/>
      <c r="E4" s="225"/>
      <c r="F4" s="225"/>
      <c r="G4" s="44">
        <f>G5+G6+G7+G8+G9</f>
        <v>2753.5</v>
      </c>
      <c r="H4" s="44">
        <f t="shared" ref="H4:I4" si="1">H5+H6+H7+H8+H9</f>
        <v>339.7</v>
      </c>
      <c r="I4" s="44">
        <f t="shared" si="1"/>
        <v>339.7</v>
      </c>
      <c r="J4" s="44">
        <f>J5+J6+J7+J8+J9</f>
        <v>3432.9</v>
      </c>
      <c r="K4" s="234" t="s">
        <v>66</v>
      </c>
    </row>
    <row r="5" spans="1:14" ht="36" x14ac:dyDescent="0.2">
      <c r="A5" s="170" t="s">
        <v>67</v>
      </c>
      <c r="B5" s="229" t="s">
        <v>18</v>
      </c>
      <c r="C5" s="194" t="s">
        <v>27</v>
      </c>
      <c r="D5" s="197" t="s">
        <v>135</v>
      </c>
      <c r="E5" s="194" t="s">
        <v>134</v>
      </c>
      <c r="F5" s="197" t="s">
        <v>129</v>
      </c>
      <c r="G5" s="45">
        <v>121.1</v>
      </c>
      <c r="H5" s="45">
        <v>121.1</v>
      </c>
      <c r="I5" s="45">
        <v>121.1</v>
      </c>
      <c r="J5" s="44">
        <f t="shared" ref="J5:J38" si="2">I5+H5+G5</f>
        <v>363.29999999999995</v>
      </c>
      <c r="K5" s="235"/>
    </row>
    <row r="6" spans="1:14" ht="48" x14ac:dyDescent="0.2">
      <c r="A6" s="136" t="s">
        <v>68</v>
      </c>
      <c r="B6" s="229"/>
      <c r="C6" s="194" t="s">
        <v>27</v>
      </c>
      <c r="D6" s="197"/>
      <c r="E6" s="194"/>
      <c r="F6" s="197"/>
      <c r="G6" s="45">
        <v>0</v>
      </c>
      <c r="H6" s="45">
        <v>0</v>
      </c>
      <c r="I6" s="45">
        <v>0</v>
      </c>
      <c r="J6" s="44">
        <f t="shared" si="2"/>
        <v>0</v>
      </c>
      <c r="K6" s="235"/>
    </row>
    <row r="7" spans="1:14" ht="96" x14ac:dyDescent="0.2">
      <c r="A7" s="170" t="s">
        <v>242</v>
      </c>
      <c r="B7" s="229"/>
      <c r="C7" s="194" t="s">
        <v>27</v>
      </c>
      <c r="D7" s="197" t="s">
        <v>85</v>
      </c>
      <c r="E7" s="194" t="s">
        <v>120</v>
      </c>
      <c r="F7" s="197">
        <v>240</v>
      </c>
      <c r="G7" s="45">
        <v>218.6</v>
      </c>
      <c r="H7" s="45">
        <v>218.6</v>
      </c>
      <c r="I7" s="45">
        <v>218.6</v>
      </c>
      <c r="J7" s="44">
        <f t="shared" si="2"/>
        <v>655.8</v>
      </c>
      <c r="K7" s="235"/>
    </row>
    <row r="8" spans="1:14" ht="48" x14ac:dyDescent="0.2">
      <c r="A8" s="137" t="s">
        <v>233</v>
      </c>
      <c r="B8" s="229"/>
      <c r="C8" s="194" t="s">
        <v>27</v>
      </c>
      <c r="D8" s="197" t="s">
        <v>86</v>
      </c>
      <c r="E8" s="194" t="s">
        <v>251</v>
      </c>
      <c r="F8" s="197" t="s">
        <v>158</v>
      </c>
      <c r="G8" s="45">
        <v>2408.9</v>
      </c>
      <c r="H8" s="45">
        <v>0</v>
      </c>
      <c r="I8" s="45">
        <v>0</v>
      </c>
      <c r="J8" s="44">
        <f t="shared" si="2"/>
        <v>2408.9</v>
      </c>
      <c r="K8" s="235"/>
    </row>
    <row r="9" spans="1:14" ht="60" x14ac:dyDescent="0.2">
      <c r="A9" s="186" t="s">
        <v>234</v>
      </c>
      <c r="B9" s="229"/>
      <c r="C9" s="194" t="s">
        <v>27</v>
      </c>
      <c r="D9" s="197" t="s">
        <v>86</v>
      </c>
      <c r="E9" s="194" t="s">
        <v>252</v>
      </c>
      <c r="F9" s="197">
        <v>240</v>
      </c>
      <c r="G9" s="45">
        <v>4.9000000000000004</v>
      </c>
      <c r="H9" s="45">
        <v>0</v>
      </c>
      <c r="I9" s="45">
        <v>0</v>
      </c>
      <c r="J9" s="44">
        <f t="shared" si="2"/>
        <v>4.9000000000000004</v>
      </c>
      <c r="K9" s="237"/>
    </row>
    <row r="10" spans="1:14" x14ac:dyDescent="0.2">
      <c r="A10" s="230" t="s">
        <v>71</v>
      </c>
      <c r="B10" s="230"/>
      <c r="C10" s="230"/>
      <c r="D10" s="230"/>
      <c r="E10" s="230"/>
      <c r="F10" s="230"/>
      <c r="G10" s="44">
        <f>G11+G12+G13+G14+G20+G25+G29</f>
        <v>14359.9</v>
      </c>
      <c r="H10" s="44">
        <f t="shared" ref="H10:I10" si="3">H11+H12+H13+H14+H20+H25+H29</f>
        <v>332.5</v>
      </c>
      <c r="I10" s="44">
        <f t="shared" si="3"/>
        <v>332.5</v>
      </c>
      <c r="J10" s="44">
        <f>J11+J12+J13+J14+J20+J25+J29</f>
        <v>15024.9</v>
      </c>
      <c r="K10" s="169"/>
    </row>
    <row r="11" spans="1:14" x14ac:dyDescent="0.2">
      <c r="A11" s="238" t="s">
        <v>72</v>
      </c>
      <c r="B11" s="184" t="s">
        <v>73</v>
      </c>
      <c r="C11" s="194">
        <v>803</v>
      </c>
      <c r="D11" s="197" t="s">
        <v>187</v>
      </c>
      <c r="E11" s="194" t="s">
        <v>121</v>
      </c>
      <c r="F11" s="197">
        <v>120</v>
      </c>
      <c r="G11" s="45">
        <v>10</v>
      </c>
      <c r="H11" s="45">
        <v>10</v>
      </c>
      <c r="I11" s="45">
        <v>10</v>
      </c>
      <c r="J11" s="44">
        <f>I11+H11+G11</f>
        <v>30</v>
      </c>
      <c r="K11" s="229" t="s">
        <v>74</v>
      </c>
    </row>
    <row r="12" spans="1:14" x14ac:dyDescent="0.2">
      <c r="A12" s="239"/>
      <c r="B12" s="234" t="s">
        <v>18</v>
      </c>
      <c r="C12" s="194" t="s">
        <v>27</v>
      </c>
      <c r="D12" s="197" t="s">
        <v>93</v>
      </c>
      <c r="E12" s="194" t="s">
        <v>121</v>
      </c>
      <c r="F12" s="197">
        <v>120</v>
      </c>
      <c r="G12" s="45">
        <v>10</v>
      </c>
      <c r="H12" s="45">
        <v>10</v>
      </c>
      <c r="I12" s="45">
        <v>10</v>
      </c>
      <c r="J12" s="44">
        <f t="shared" si="2"/>
        <v>30</v>
      </c>
      <c r="K12" s="229"/>
      <c r="N12" s="22"/>
    </row>
    <row r="13" spans="1:14" x14ac:dyDescent="0.2">
      <c r="A13" s="240"/>
      <c r="B13" s="235"/>
      <c r="C13" s="194" t="s">
        <v>27</v>
      </c>
      <c r="D13" s="197" t="s">
        <v>160</v>
      </c>
      <c r="E13" s="194" t="s">
        <v>121</v>
      </c>
      <c r="F13" s="197">
        <v>540</v>
      </c>
      <c r="G13" s="45">
        <v>312.5</v>
      </c>
      <c r="H13" s="45">
        <v>312.5</v>
      </c>
      <c r="I13" s="45">
        <v>312.5</v>
      </c>
      <c r="J13" s="44">
        <f t="shared" si="2"/>
        <v>937.5</v>
      </c>
      <c r="K13" s="229"/>
    </row>
    <row r="14" spans="1:14" ht="48" x14ac:dyDescent="0.2">
      <c r="A14" s="208" t="s">
        <v>253</v>
      </c>
      <c r="B14" s="235"/>
      <c r="C14" s="194" t="s">
        <v>27</v>
      </c>
      <c r="D14" s="197" t="s">
        <v>62</v>
      </c>
      <c r="E14" s="80" t="s">
        <v>254</v>
      </c>
      <c r="F14" s="81">
        <v>540</v>
      </c>
      <c r="G14" s="44">
        <f>G15+G16+G17+G18+G19</f>
        <v>4785.2</v>
      </c>
      <c r="H14" s="44">
        <f t="shared" ref="H14:J14" si="4">H18+H17+H16+H15+H19</f>
        <v>0</v>
      </c>
      <c r="I14" s="44">
        <f t="shared" si="4"/>
        <v>0</v>
      </c>
      <c r="J14" s="44">
        <f t="shared" si="4"/>
        <v>4785.2</v>
      </c>
      <c r="K14" s="229" t="s">
        <v>126</v>
      </c>
    </row>
    <row r="15" spans="1:14" ht="24" x14ac:dyDescent="0.2">
      <c r="A15" s="138" t="s">
        <v>175</v>
      </c>
      <c r="B15" s="235"/>
      <c r="C15" s="80" t="s">
        <v>27</v>
      </c>
      <c r="D15" s="81" t="s">
        <v>62</v>
      </c>
      <c r="E15" s="80" t="s">
        <v>254</v>
      </c>
      <c r="F15" s="81">
        <v>540</v>
      </c>
      <c r="G15" s="59">
        <v>4352.2</v>
      </c>
      <c r="H15" s="59">
        <v>0</v>
      </c>
      <c r="I15" s="59">
        <v>0</v>
      </c>
      <c r="J15" s="60">
        <f>I15+H15+G15</f>
        <v>4352.2</v>
      </c>
      <c r="K15" s="229"/>
    </row>
    <row r="16" spans="1:14" ht="24" x14ac:dyDescent="0.2">
      <c r="A16" s="141" t="s">
        <v>76</v>
      </c>
      <c r="B16" s="235"/>
      <c r="C16" s="80" t="s">
        <v>27</v>
      </c>
      <c r="D16" s="81" t="s">
        <v>62</v>
      </c>
      <c r="E16" s="80" t="s">
        <v>254</v>
      </c>
      <c r="F16" s="81">
        <v>540</v>
      </c>
      <c r="G16" s="59">
        <v>229.1</v>
      </c>
      <c r="H16" s="59">
        <v>0</v>
      </c>
      <c r="I16" s="59">
        <v>0</v>
      </c>
      <c r="J16" s="60">
        <f t="shared" si="2"/>
        <v>229.1</v>
      </c>
      <c r="K16" s="229"/>
      <c r="L16" s="22"/>
    </row>
    <row r="17" spans="1:14" x14ac:dyDescent="0.2">
      <c r="A17" s="241" t="s">
        <v>125</v>
      </c>
      <c r="B17" s="235"/>
      <c r="C17" s="81" t="s">
        <v>27</v>
      </c>
      <c r="D17" s="81" t="s">
        <v>62</v>
      </c>
      <c r="E17" s="80" t="s">
        <v>254</v>
      </c>
      <c r="F17" s="81" t="s">
        <v>129</v>
      </c>
      <c r="G17" s="64">
        <v>90.2</v>
      </c>
      <c r="H17" s="64">
        <v>0</v>
      </c>
      <c r="I17" s="64">
        <v>0</v>
      </c>
      <c r="J17" s="60">
        <f t="shared" si="2"/>
        <v>90.2</v>
      </c>
      <c r="K17" s="229"/>
    </row>
    <row r="18" spans="1:14" x14ac:dyDescent="0.2">
      <c r="A18" s="242"/>
      <c r="B18" s="235"/>
      <c r="C18" s="81"/>
      <c r="D18" s="81"/>
      <c r="E18" s="206"/>
      <c r="F18" s="81"/>
      <c r="G18" s="94"/>
      <c r="H18" s="59">
        <v>0</v>
      </c>
      <c r="I18" s="59">
        <v>0</v>
      </c>
      <c r="J18" s="60">
        <f t="shared" si="2"/>
        <v>0</v>
      </c>
      <c r="K18" s="229"/>
    </row>
    <row r="19" spans="1:14" x14ac:dyDescent="0.2">
      <c r="A19" s="138" t="s">
        <v>41</v>
      </c>
      <c r="B19" s="235"/>
      <c r="C19" s="80"/>
      <c r="D19" s="81"/>
      <c r="E19" s="95"/>
      <c r="F19" s="81"/>
      <c r="G19" s="94">
        <v>113.7</v>
      </c>
      <c r="H19" s="59">
        <v>0</v>
      </c>
      <c r="I19" s="59">
        <v>0</v>
      </c>
      <c r="J19" s="60">
        <f t="shared" si="2"/>
        <v>113.7</v>
      </c>
      <c r="K19" s="161"/>
    </row>
    <row r="20" spans="1:14" ht="36" x14ac:dyDescent="0.2">
      <c r="A20" s="187" t="s">
        <v>145</v>
      </c>
      <c r="B20" s="235"/>
      <c r="C20" s="194" t="s">
        <v>27</v>
      </c>
      <c r="D20" s="197"/>
      <c r="E20" s="194"/>
      <c r="F20" s="197"/>
      <c r="G20" s="44">
        <f>G21+G22+G23+G24</f>
        <v>3291.1</v>
      </c>
      <c r="H20" s="44">
        <f>H21+H23+H24</f>
        <v>0</v>
      </c>
      <c r="I20" s="44">
        <f t="shared" ref="I20" si="5">I21+I23+I24</f>
        <v>0</v>
      </c>
      <c r="J20" s="44">
        <f>J21+J23+J24+J22</f>
        <v>3291.1</v>
      </c>
      <c r="K20" s="234" t="s">
        <v>166</v>
      </c>
    </row>
    <row r="21" spans="1:14" ht="84" x14ac:dyDescent="0.2">
      <c r="A21" s="138" t="s">
        <v>259</v>
      </c>
      <c r="B21" s="235"/>
      <c r="C21" s="80" t="s">
        <v>27</v>
      </c>
      <c r="D21" s="81" t="s">
        <v>62</v>
      </c>
      <c r="E21" s="80" t="s">
        <v>257</v>
      </c>
      <c r="F21" s="81" t="s">
        <v>129</v>
      </c>
      <c r="G21" s="59">
        <v>3258.5</v>
      </c>
      <c r="H21" s="59">
        <v>0</v>
      </c>
      <c r="I21" s="59">
        <v>0</v>
      </c>
      <c r="J21" s="60">
        <f t="shared" si="2"/>
        <v>3258.5</v>
      </c>
      <c r="K21" s="235"/>
    </row>
    <row r="22" spans="1:14" ht="24" x14ac:dyDescent="0.2">
      <c r="A22" s="138" t="s">
        <v>260</v>
      </c>
      <c r="B22" s="235"/>
      <c r="C22" s="80"/>
      <c r="D22" s="81"/>
      <c r="E22" s="139"/>
      <c r="F22" s="81"/>
      <c r="G22" s="59">
        <v>32.6</v>
      </c>
      <c r="H22" s="59">
        <v>0</v>
      </c>
      <c r="I22" s="59">
        <v>0</v>
      </c>
      <c r="J22" s="60">
        <f>I22+H22+G22</f>
        <v>32.6</v>
      </c>
      <c r="K22" s="235"/>
    </row>
    <row r="23" spans="1:14" x14ac:dyDescent="0.2">
      <c r="A23" s="138"/>
      <c r="B23" s="235"/>
      <c r="C23" s="80"/>
      <c r="D23" s="81"/>
      <c r="E23" s="80"/>
      <c r="F23" s="81"/>
      <c r="G23" s="59">
        <v>0</v>
      </c>
      <c r="H23" s="59">
        <v>0</v>
      </c>
      <c r="I23" s="59">
        <v>0</v>
      </c>
      <c r="J23" s="60">
        <f t="shared" si="2"/>
        <v>0</v>
      </c>
      <c r="K23" s="235"/>
    </row>
    <row r="24" spans="1:14" x14ac:dyDescent="0.2">
      <c r="A24" s="141" t="s">
        <v>41</v>
      </c>
      <c r="B24" s="235"/>
      <c r="C24" s="80"/>
      <c r="D24" s="81"/>
      <c r="E24" s="80"/>
      <c r="F24" s="81"/>
      <c r="G24" s="59">
        <v>0</v>
      </c>
      <c r="H24" s="59">
        <v>0</v>
      </c>
      <c r="I24" s="59">
        <v>0</v>
      </c>
      <c r="J24" s="60">
        <f t="shared" si="2"/>
        <v>0</v>
      </c>
      <c r="K24" s="235"/>
    </row>
    <row r="25" spans="1:14" ht="36" x14ac:dyDescent="0.2">
      <c r="A25" s="146" t="s">
        <v>235</v>
      </c>
      <c r="B25" s="235"/>
      <c r="C25" s="194"/>
      <c r="D25" s="197"/>
      <c r="E25" s="194"/>
      <c r="F25" s="197"/>
      <c r="G25" s="44">
        <v>0</v>
      </c>
      <c r="H25" s="44">
        <f t="shared" ref="H25:J25" si="6">H26+H27+H28</f>
        <v>0</v>
      </c>
      <c r="I25" s="44">
        <f t="shared" si="6"/>
        <v>0</v>
      </c>
      <c r="J25" s="44">
        <f t="shared" si="6"/>
        <v>0</v>
      </c>
      <c r="K25" s="235"/>
    </row>
    <row r="26" spans="1:14" ht="24" x14ac:dyDescent="0.2">
      <c r="A26" s="141" t="s">
        <v>76</v>
      </c>
      <c r="B26" s="235"/>
      <c r="C26" s="80" t="s">
        <v>27</v>
      </c>
      <c r="D26" s="81" t="s">
        <v>160</v>
      </c>
      <c r="E26" s="62" t="s">
        <v>161</v>
      </c>
      <c r="F26" s="81" t="s">
        <v>129</v>
      </c>
      <c r="G26" s="59">
        <v>0</v>
      </c>
      <c r="H26" s="59">
        <v>0</v>
      </c>
      <c r="I26" s="59">
        <v>0</v>
      </c>
      <c r="J26" s="60">
        <f t="shared" si="2"/>
        <v>0</v>
      </c>
      <c r="K26" s="235"/>
    </row>
    <row r="27" spans="1:14" ht="24" x14ac:dyDescent="0.2">
      <c r="A27" s="138" t="s">
        <v>127</v>
      </c>
      <c r="B27" s="235"/>
      <c r="C27" s="80"/>
      <c r="D27" s="81"/>
      <c r="E27" s="80"/>
      <c r="F27" s="81"/>
      <c r="G27" s="59">
        <v>0</v>
      </c>
      <c r="H27" s="59">
        <v>0</v>
      </c>
      <c r="I27" s="59">
        <v>0</v>
      </c>
      <c r="J27" s="60">
        <f t="shared" si="2"/>
        <v>0</v>
      </c>
      <c r="K27" s="235"/>
    </row>
    <row r="28" spans="1:14" x14ac:dyDescent="0.2">
      <c r="A28" s="141" t="s">
        <v>41</v>
      </c>
      <c r="B28" s="235"/>
      <c r="C28" s="80"/>
      <c r="D28" s="81"/>
      <c r="E28" s="80"/>
      <c r="F28" s="81"/>
      <c r="G28" s="59">
        <v>0</v>
      </c>
      <c r="H28" s="59">
        <v>0</v>
      </c>
      <c r="I28" s="59">
        <v>0</v>
      </c>
      <c r="J28" s="60">
        <f t="shared" si="2"/>
        <v>0</v>
      </c>
      <c r="K28" s="237"/>
    </row>
    <row r="29" spans="1:14" ht="48" x14ac:dyDescent="0.2">
      <c r="A29" s="207" t="s">
        <v>255</v>
      </c>
      <c r="B29" s="235"/>
      <c r="C29" s="194"/>
      <c r="D29" s="197"/>
      <c r="E29" s="194"/>
      <c r="F29" s="197"/>
      <c r="G29" s="44">
        <f>G30+G31+G32+G33</f>
        <v>5951.1</v>
      </c>
      <c r="H29" s="44">
        <f t="shared" ref="H29:I29" si="7">H30+H31+H32+H33</f>
        <v>0</v>
      </c>
      <c r="I29" s="44">
        <f t="shared" si="7"/>
        <v>0</v>
      </c>
      <c r="J29" s="44">
        <f>J30+J32+J33+J31</f>
        <v>5951.1</v>
      </c>
      <c r="K29" s="234" t="s">
        <v>163</v>
      </c>
    </row>
    <row r="30" spans="1:14" ht="24" x14ac:dyDescent="0.2">
      <c r="A30" s="141" t="s">
        <v>76</v>
      </c>
      <c r="B30" s="235"/>
      <c r="C30" s="81" t="s">
        <v>27</v>
      </c>
      <c r="D30" s="81" t="s">
        <v>160</v>
      </c>
      <c r="E30" s="81" t="s">
        <v>177</v>
      </c>
      <c r="F30" s="81" t="s">
        <v>129</v>
      </c>
      <c r="G30" s="59">
        <v>5951</v>
      </c>
      <c r="H30" s="59">
        <v>0</v>
      </c>
      <c r="I30" s="59">
        <v>0</v>
      </c>
      <c r="J30" s="60">
        <f t="shared" si="2"/>
        <v>5951</v>
      </c>
      <c r="K30" s="235"/>
    </row>
    <row r="31" spans="1:14" ht="24" x14ac:dyDescent="0.2">
      <c r="A31" s="138" t="s">
        <v>125</v>
      </c>
      <c r="B31" s="235"/>
      <c r="C31" s="80" t="s">
        <v>191</v>
      </c>
      <c r="D31" s="81" t="s">
        <v>180</v>
      </c>
      <c r="E31" s="81" t="s">
        <v>189</v>
      </c>
      <c r="F31" s="81" t="s">
        <v>181</v>
      </c>
      <c r="G31" s="59">
        <v>0.1</v>
      </c>
      <c r="H31" s="59">
        <v>0</v>
      </c>
      <c r="I31" s="59">
        <v>0</v>
      </c>
      <c r="J31" s="60">
        <f>I31+H31+G31</f>
        <v>0.1</v>
      </c>
      <c r="K31" s="235"/>
      <c r="N31" s="22"/>
    </row>
    <row r="32" spans="1:14" ht="24" x14ac:dyDescent="0.2">
      <c r="A32" s="141" t="s">
        <v>127</v>
      </c>
      <c r="B32" s="235"/>
      <c r="C32" s="80"/>
      <c r="D32" s="81"/>
      <c r="E32" s="80"/>
      <c r="F32" s="81"/>
      <c r="G32" s="59">
        <v>0</v>
      </c>
      <c r="H32" s="59">
        <v>0</v>
      </c>
      <c r="I32" s="59">
        <v>0</v>
      </c>
      <c r="J32" s="60">
        <f t="shared" si="2"/>
        <v>0</v>
      </c>
      <c r="K32" s="235"/>
    </row>
    <row r="33" spans="1:12" x14ac:dyDescent="0.2">
      <c r="A33" s="138" t="s">
        <v>41</v>
      </c>
      <c r="B33" s="237"/>
      <c r="C33" s="80"/>
      <c r="D33" s="81"/>
      <c r="E33" s="80"/>
      <c r="F33" s="81"/>
      <c r="G33" s="59">
        <v>0</v>
      </c>
      <c r="H33" s="59">
        <v>0</v>
      </c>
      <c r="I33" s="59">
        <v>0</v>
      </c>
      <c r="J33" s="60">
        <f t="shared" si="2"/>
        <v>0</v>
      </c>
      <c r="K33" s="235"/>
    </row>
    <row r="34" spans="1:12" x14ac:dyDescent="0.2">
      <c r="A34" s="236" t="s">
        <v>77</v>
      </c>
      <c r="B34" s="236"/>
      <c r="C34" s="236"/>
      <c r="D34" s="236"/>
      <c r="E34" s="236"/>
      <c r="F34" s="236"/>
      <c r="G34" s="44">
        <f>G35+G36+G37+G38</f>
        <v>2105.8000000000002</v>
      </c>
      <c r="H34" s="44">
        <f t="shared" ref="H34:I34" si="8">H35+H36+H37+H38</f>
        <v>2105.8000000000002</v>
      </c>
      <c r="I34" s="44">
        <f t="shared" si="8"/>
        <v>2105.8000000000002</v>
      </c>
      <c r="J34" s="44">
        <f>J35+J36+J37+J38</f>
        <v>6317.4</v>
      </c>
      <c r="K34" s="169"/>
    </row>
    <row r="35" spans="1:12" ht="84" x14ac:dyDescent="0.2">
      <c r="A35" s="159" t="s">
        <v>236</v>
      </c>
      <c r="B35" s="158" t="s">
        <v>73</v>
      </c>
      <c r="C35" s="167">
        <v>803</v>
      </c>
      <c r="D35" s="168">
        <v>1006</v>
      </c>
      <c r="E35" s="167" t="s">
        <v>122</v>
      </c>
      <c r="F35" s="168">
        <v>610</v>
      </c>
      <c r="G35" s="45">
        <v>0</v>
      </c>
      <c r="H35" s="45">
        <v>0</v>
      </c>
      <c r="I35" s="45">
        <v>0</v>
      </c>
      <c r="J35" s="44">
        <f t="shared" si="2"/>
        <v>0</v>
      </c>
      <c r="K35" s="169"/>
    </row>
    <row r="36" spans="1:12" ht="50.25" customHeight="1" x14ac:dyDescent="0.2">
      <c r="A36" s="185" t="s">
        <v>79</v>
      </c>
      <c r="B36" s="184" t="s">
        <v>18</v>
      </c>
      <c r="C36" s="194" t="s">
        <v>27</v>
      </c>
      <c r="D36" s="197">
        <v>1001</v>
      </c>
      <c r="E36" s="194" t="s">
        <v>119</v>
      </c>
      <c r="F36" s="197">
        <v>310</v>
      </c>
      <c r="G36" s="45">
        <v>1614.8</v>
      </c>
      <c r="H36" s="45">
        <v>1614.8</v>
      </c>
      <c r="I36" s="45">
        <v>1614.8</v>
      </c>
      <c r="J36" s="44">
        <f t="shared" si="2"/>
        <v>4844.3999999999996</v>
      </c>
      <c r="K36" s="158" t="s">
        <v>237</v>
      </c>
    </row>
    <row r="37" spans="1:12" ht="60" x14ac:dyDescent="0.2">
      <c r="A37" s="185" t="s">
        <v>238</v>
      </c>
      <c r="B37" s="140"/>
      <c r="C37" s="171" t="s">
        <v>27</v>
      </c>
      <c r="D37" s="172">
        <v>1003</v>
      </c>
      <c r="E37" s="171" t="s">
        <v>123</v>
      </c>
      <c r="F37" s="172">
        <v>320</v>
      </c>
      <c r="G37" s="46">
        <v>441</v>
      </c>
      <c r="H37" s="46">
        <v>441</v>
      </c>
      <c r="I37" s="46">
        <v>441</v>
      </c>
      <c r="J37" s="44">
        <f t="shared" si="2"/>
        <v>1323</v>
      </c>
      <c r="K37" s="158" t="s">
        <v>82</v>
      </c>
    </row>
    <row r="38" spans="1:12" ht="48" x14ac:dyDescent="0.2">
      <c r="A38" s="173" t="s">
        <v>239</v>
      </c>
      <c r="B38" s="140"/>
      <c r="C38" s="171" t="s">
        <v>27</v>
      </c>
      <c r="D38" s="172" t="s">
        <v>144</v>
      </c>
      <c r="E38" s="171" t="s">
        <v>155</v>
      </c>
      <c r="F38" s="172" t="s">
        <v>153</v>
      </c>
      <c r="G38" s="46">
        <v>50</v>
      </c>
      <c r="H38" s="46">
        <v>50</v>
      </c>
      <c r="I38" s="46">
        <v>50</v>
      </c>
      <c r="J38" s="44">
        <f t="shared" si="2"/>
        <v>150</v>
      </c>
      <c r="K38" s="158" t="s">
        <v>154</v>
      </c>
    </row>
    <row r="39" spans="1:12" x14ac:dyDescent="0.2">
      <c r="A39" s="133" t="s">
        <v>58</v>
      </c>
      <c r="B39" s="158"/>
      <c r="C39" s="169"/>
      <c r="D39" s="163"/>
      <c r="E39" s="169"/>
      <c r="F39" s="163"/>
      <c r="G39" s="44">
        <f>G40+G41+G42+G44+G43</f>
        <v>19219.199999999993</v>
      </c>
      <c r="H39" s="44">
        <f t="shared" ref="H39:I39" si="9">H40+H41+H42+H44+H43</f>
        <v>2778</v>
      </c>
      <c r="I39" s="44">
        <f t="shared" si="9"/>
        <v>2778</v>
      </c>
      <c r="J39" s="44">
        <f>I39+H39+G39</f>
        <v>24775.199999999993</v>
      </c>
      <c r="K39" s="134"/>
      <c r="L39" s="22"/>
    </row>
    <row r="40" spans="1:12" ht="36" x14ac:dyDescent="0.2">
      <c r="A40" s="160" t="s">
        <v>83</v>
      </c>
      <c r="B40" s="158" t="s">
        <v>18</v>
      </c>
      <c r="C40" s="167" t="s">
        <v>27</v>
      </c>
      <c r="D40" s="163"/>
      <c r="E40" s="169"/>
      <c r="F40" s="163"/>
      <c r="G40" s="45">
        <f>G38+G36+G30+G26+G21+G17+G16+G15+G13+G12+G9+G8+G7+G5+G37+G18</f>
        <v>19062.799999999996</v>
      </c>
      <c r="H40" s="45">
        <f t="shared" ref="H40:J40" si="10">H38+H36+H30+H26+H21+H17+H16+H15+H13+H12+H9+H8+H7+H5+H37+H18</f>
        <v>2768</v>
      </c>
      <c r="I40" s="45">
        <f t="shared" si="10"/>
        <v>2768</v>
      </c>
      <c r="J40" s="45">
        <f t="shared" si="10"/>
        <v>24598.800000000003</v>
      </c>
      <c r="K40" s="134"/>
    </row>
    <row r="41" spans="1:12" x14ac:dyDescent="0.2">
      <c r="A41" s="133" t="s">
        <v>84</v>
      </c>
      <c r="B41" s="158" t="s">
        <v>73</v>
      </c>
      <c r="C41" s="169">
        <v>803</v>
      </c>
      <c r="D41" s="163"/>
      <c r="E41" s="169"/>
      <c r="F41" s="163"/>
      <c r="G41" s="45">
        <f>G35+G11</f>
        <v>10</v>
      </c>
      <c r="H41" s="45">
        <f t="shared" ref="H41:I41" si="11">H35+H11</f>
        <v>10</v>
      </c>
      <c r="I41" s="45">
        <f t="shared" si="11"/>
        <v>10</v>
      </c>
      <c r="J41" s="45">
        <f t="shared" ref="J41:J44" si="12">I41+H41+G41</f>
        <v>30</v>
      </c>
      <c r="K41" s="134"/>
    </row>
    <row r="42" spans="1:12" ht="48" x14ac:dyDescent="0.2">
      <c r="A42" s="133" t="s">
        <v>258</v>
      </c>
      <c r="B42" s="211" t="s">
        <v>256</v>
      </c>
      <c r="C42" s="169">
        <v>806</v>
      </c>
      <c r="D42" s="163"/>
      <c r="E42" s="169"/>
      <c r="F42" s="163"/>
      <c r="G42" s="45">
        <v>0.1</v>
      </c>
      <c r="H42" s="45">
        <f t="shared" ref="H42:I42" si="13">H32+H27+H23+H18</f>
        <v>0</v>
      </c>
      <c r="I42" s="45">
        <f t="shared" si="13"/>
        <v>0</v>
      </c>
      <c r="J42" s="45">
        <f t="shared" si="12"/>
        <v>0.1</v>
      </c>
      <c r="K42" s="134"/>
    </row>
    <row r="43" spans="1:12" x14ac:dyDescent="0.2">
      <c r="A43" s="133" t="s">
        <v>261</v>
      </c>
      <c r="B43" s="214"/>
      <c r="C43" s="213"/>
      <c r="D43" s="212"/>
      <c r="E43" s="213"/>
      <c r="F43" s="212"/>
      <c r="G43" s="45">
        <v>32.6</v>
      </c>
      <c r="H43" s="45">
        <v>0</v>
      </c>
      <c r="I43" s="45">
        <v>0</v>
      </c>
      <c r="J43" s="45">
        <f>I43+H43+G43</f>
        <v>32.6</v>
      </c>
      <c r="K43" s="134"/>
    </row>
    <row r="44" spans="1:12" x14ac:dyDescent="0.2">
      <c r="A44" s="160" t="s">
        <v>41</v>
      </c>
      <c r="B44" s="158"/>
      <c r="C44" s="169"/>
      <c r="D44" s="163"/>
      <c r="E44" s="169"/>
      <c r="F44" s="163"/>
      <c r="G44" s="45">
        <f>G33+G28+G24+G19</f>
        <v>113.7</v>
      </c>
      <c r="H44" s="45">
        <f>H33+H28+H24+H19</f>
        <v>0</v>
      </c>
      <c r="I44" s="45">
        <f>I33+I28+I24+I19</f>
        <v>0</v>
      </c>
      <c r="J44" s="45">
        <f t="shared" si="12"/>
        <v>113.7</v>
      </c>
      <c r="K44" s="134"/>
    </row>
    <row r="45" spans="1:12" x14ac:dyDescent="0.2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</row>
  </sheetData>
  <mergeCells count="18">
    <mergeCell ref="A3:F3"/>
    <mergeCell ref="K29:K33"/>
    <mergeCell ref="A34:F34"/>
    <mergeCell ref="A4:F4"/>
    <mergeCell ref="K4:K9"/>
    <mergeCell ref="B5:B9"/>
    <mergeCell ref="A10:F10"/>
    <mergeCell ref="A11:A13"/>
    <mergeCell ref="K11:K13"/>
    <mergeCell ref="B12:B33"/>
    <mergeCell ref="K14:K18"/>
    <mergeCell ref="A17:A18"/>
    <mergeCell ref="K20:K28"/>
    <mergeCell ref="A1:A2"/>
    <mergeCell ref="B1:B2"/>
    <mergeCell ref="C1:F1"/>
    <mergeCell ref="G1:J1"/>
    <mergeCell ref="K1:K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Q37"/>
  <sheetViews>
    <sheetView topLeftCell="A10" workbookViewId="0">
      <selection activeCell="N9" sqref="N9"/>
    </sheetView>
  </sheetViews>
  <sheetFormatPr defaultRowHeight="12.75" x14ac:dyDescent="0.2"/>
  <cols>
    <col min="1" max="1" width="30.140625" customWidth="1"/>
    <col min="2" max="2" width="12.28515625" customWidth="1"/>
    <col min="3" max="3" width="7" customWidth="1"/>
    <col min="4" max="4" width="6.7109375" customWidth="1"/>
    <col min="5" max="5" width="10" customWidth="1"/>
    <col min="6" max="6" width="6.140625" customWidth="1"/>
    <col min="7" max="7" width="9.140625" style="37"/>
    <col min="8" max="8" width="8.7109375" customWidth="1"/>
    <col min="9" max="9" width="8.28515625" customWidth="1"/>
    <col min="10" max="10" width="10" customWidth="1"/>
    <col min="11" max="11" width="18.42578125" customWidth="1"/>
    <col min="15" max="15" width="24.28515625" customWidth="1"/>
  </cols>
  <sheetData>
    <row r="1" spans="1:17" ht="21" customHeight="1" x14ac:dyDescent="0.2">
      <c r="A1" s="229" t="s">
        <v>44</v>
      </c>
      <c r="B1" s="229" t="s">
        <v>45</v>
      </c>
      <c r="C1" s="229" t="s">
        <v>2</v>
      </c>
      <c r="D1" s="229"/>
      <c r="E1" s="229"/>
      <c r="F1" s="229"/>
      <c r="G1" s="229" t="s">
        <v>46</v>
      </c>
      <c r="H1" s="229"/>
      <c r="I1" s="229"/>
      <c r="J1" s="229"/>
      <c r="K1" s="229" t="s">
        <v>118</v>
      </c>
    </row>
    <row r="2" spans="1:17" ht="36.75" customHeight="1" x14ac:dyDescent="0.2">
      <c r="A2" s="229"/>
      <c r="B2" s="229"/>
      <c r="C2" s="158" t="s">
        <v>3</v>
      </c>
      <c r="D2" s="158" t="s">
        <v>4</v>
      </c>
      <c r="E2" s="158" t="s">
        <v>5</v>
      </c>
      <c r="F2" s="158" t="s">
        <v>6</v>
      </c>
      <c r="G2" s="158" t="s">
        <v>33</v>
      </c>
      <c r="H2" s="158" t="s">
        <v>34</v>
      </c>
      <c r="I2" s="158" t="s">
        <v>193</v>
      </c>
      <c r="J2" s="158" t="s">
        <v>63</v>
      </c>
      <c r="K2" s="229"/>
    </row>
    <row r="3" spans="1:17" x14ac:dyDescent="0.2">
      <c r="A3" s="243" t="s">
        <v>87</v>
      </c>
      <c r="B3" s="243"/>
      <c r="C3" s="243"/>
      <c r="D3" s="243"/>
      <c r="E3" s="243"/>
      <c r="F3" s="243"/>
      <c r="G3" s="165">
        <f>G4</f>
        <v>1357.9</v>
      </c>
      <c r="H3" s="165">
        <f>H4</f>
        <v>1358.5</v>
      </c>
      <c r="I3" s="165">
        <f>I4</f>
        <v>1359.3000000000002</v>
      </c>
      <c r="J3" s="165">
        <f>J4</f>
        <v>4075.7000000000003</v>
      </c>
      <c r="K3" s="134"/>
    </row>
    <row r="4" spans="1:17" x14ac:dyDescent="0.2">
      <c r="A4" s="243" t="s">
        <v>113</v>
      </c>
      <c r="B4" s="243"/>
      <c r="C4" s="243"/>
      <c r="D4" s="243"/>
      <c r="E4" s="243"/>
      <c r="F4" s="243"/>
      <c r="G4" s="165">
        <f>G5+G8+G11+G14</f>
        <v>1357.9</v>
      </c>
      <c r="H4" s="165">
        <f>H5+H8+H11+H14</f>
        <v>1358.5</v>
      </c>
      <c r="I4" s="165">
        <f>I5+I8+I11+I14</f>
        <v>1359.3000000000002</v>
      </c>
      <c r="J4" s="165">
        <f>I4+H4+G4</f>
        <v>4075.7000000000003</v>
      </c>
      <c r="K4" s="134"/>
    </row>
    <row r="5" spans="1:17" x14ac:dyDescent="0.2">
      <c r="A5" s="244" t="s">
        <v>246</v>
      </c>
      <c r="B5" s="247" t="s">
        <v>18</v>
      </c>
      <c r="C5" s="147"/>
      <c r="D5" s="147"/>
      <c r="E5" s="147"/>
      <c r="F5" s="147"/>
      <c r="G5" s="192">
        <f>G6+G7</f>
        <v>630.9</v>
      </c>
      <c r="H5" s="192">
        <f>H6+H7</f>
        <v>630.9</v>
      </c>
      <c r="I5" s="192">
        <f>I6+I7</f>
        <v>630.9</v>
      </c>
      <c r="J5" s="192">
        <f t="shared" ref="J5:J14" si="0">I5+H5+G5</f>
        <v>1892.6999999999998</v>
      </c>
      <c r="K5" s="250" t="s">
        <v>88</v>
      </c>
    </row>
    <row r="6" spans="1:17" x14ac:dyDescent="0.2">
      <c r="A6" s="245"/>
      <c r="B6" s="248"/>
      <c r="C6" s="131" t="s">
        <v>27</v>
      </c>
      <c r="D6" s="131" t="s">
        <v>93</v>
      </c>
      <c r="E6" s="189" t="s">
        <v>136</v>
      </c>
      <c r="F6" s="189">
        <v>120</v>
      </c>
      <c r="G6" s="192">
        <v>593.4</v>
      </c>
      <c r="H6" s="192">
        <v>593.4</v>
      </c>
      <c r="I6" s="192">
        <v>593.4</v>
      </c>
      <c r="J6" s="192">
        <f t="shared" si="0"/>
        <v>1780.1999999999998</v>
      </c>
      <c r="K6" s="251"/>
    </row>
    <row r="7" spans="1:17" ht="83.25" customHeight="1" x14ac:dyDescent="0.2">
      <c r="A7" s="246"/>
      <c r="B7" s="248"/>
      <c r="C7" s="131" t="s">
        <v>27</v>
      </c>
      <c r="D7" s="131" t="s">
        <v>93</v>
      </c>
      <c r="E7" s="189" t="s">
        <v>136</v>
      </c>
      <c r="F7" s="131">
        <v>240</v>
      </c>
      <c r="G7" s="192">
        <v>37.5</v>
      </c>
      <c r="H7" s="192">
        <v>37.5</v>
      </c>
      <c r="I7" s="192">
        <v>37.5</v>
      </c>
      <c r="J7" s="192">
        <f t="shared" si="0"/>
        <v>112.5</v>
      </c>
      <c r="K7" s="251"/>
    </row>
    <row r="8" spans="1:17" ht="111" customHeight="1" x14ac:dyDescent="0.2">
      <c r="A8" s="174" t="s">
        <v>243</v>
      </c>
      <c r="B8" s="248"/>
      <c r="C8" s="131"/>
      <c r="D8" s="131"/>
      <c r="E8" s="131"/>
      <c r="F8" s="131"/>
      <c r="G8" s="192">
        <f>G9+G10</f>
        <v>73.7</v>
      </c>
      <c r="H8" s="192">
        <f>H9+H10</f>
        <v>73.7</v>
      </c>
      <c r="I8" s="192">
        <f>I9+I10</f>
        <v>73.7</v>
      </c>
      <c r="J8" s="192">
        <f>I8+H8+G8</f>
        <v>221.10000000000002</v>
      </c>
      <c r="K8" s="251"/>
      <c r="M8" s="22"/>
      <c r="N8" t="s">
        <v>185</v>
      </c>
      <c r="O8" s="22">
        <f>G3</f>
        <v>1357.9</v>
      </c>
    </row>
    <row r="9" spans="1:17" ht="36" x14ac:dyDescent="0.2">
      <c r="A9" s="175" t="s">
        <v>89</v>
      </c>
      <c r="B9" s="248"/>
      <c r="C9" s="131" t="s">
        <v>27</v>
      </c>
      <c r="D9" s="131" t="s">
        <v>93</v>
      </c>
      <c r="E9" s="189" t="s">
        <v>137</v>
      </c>
      <c r="F9" s="189">
        <v>120</v>
      </c>
      <c r="G9" s="192">
        <v>70.3</v>
      </c>
      <c r="H9" s="192">
        <v>70.3</v>
      </c>
      <c r="I9" s="192">
        <v>70.3</v>
      </c>
      <c r="J9" s="192">
        <f t="shared" si="0"/>
        <v>210.89999999999998</v>
      </c>
      <c r="K9" s="251"/>
    </row>
    <row r="10" spans="1:17" ht="36" x14ac:dyDescent="0.2">
      <c r="A10" s="175" t="s">
        <v>90</v>
      </c>
      <c r="B10" s="248"/>
      <c r="C10" s="131" t="s">
        <v>27</v>
      </c>
      <c r="D10" s="131" t="s">
        <v>93</v>
      </c>
      <c r="E10" s="189" t="s">
        <v>137</v>
      </c>
      <c r="F10" s="131">
        <v>240</v>
      </c>
      <c r="G10" s="192">
        <v>3.4</v>
      </c>
      <c r="H10" s="192">
        <v>3.4</v>
      </c>
      <c r="I10" s="192">
        <v>3.4</v>
      </c>
      <c r="J10" s="192">
        <f t="shared" si="0"/>
        <v>10.199999999999999</v>
      </c>
      <c r="K10" s="251"/>
      <c r="L10" s="22"/>
      <c r="N10" s="4"/>
      <c r="O10" s="4"/>
      <c r="P10" s="4"/>
      <c r="Q10" s="4"/>
    </row>
    <row r="11" spans="1:17" ht="92.25" customHeight="1" x14ac:dyDescent="0.2">
      <c r="A11" s="176" t="s">
        <v>245</v>
      </c>
      <c r="B11" s="248"/>
      <c r="C11" s="131"/>
      <c r="D11" s="131"/>
      <c r="E11" s="189"/>
      <c r="F11" s="131"/>
      <c r="G11" s="192">
        <f>G12+G13</f>
        <v>640.30000000000007</v>
      </c>
      <c r="H11" s="192">
        <f>H12+H13</f>
        <v>640.30000000000007</v>
      </c>
      <c r="I11" s="192">
        <f>I12+I13</f>
        <v>640.30000000000007</v>
      </c>
      <c r="J11" s="192">
        <f t="shared" si="0"/>
        <v>1920.9</v>
      </c>
      <c r="K11" s="251"/>
      <c r="N11" s="4"/>
      <c r="O11" s="151"/>
      <c r="P11" s="4"/>
      <c r="Q11" s="4"/>
    </row>
    <row r="12" spans="1:17" ht="106.5" customHeight="1" x14ac:dyDescent="0.2">
      <c r="A12" s="176" t="s">
        <v>244</v>
      </c>
      <c r="B12" s="248"/>
      <c r="C12" s="131" t="s">
        <v>27</v>
      </c>
      <c r="D12" s="131" t="s">
        <v>93</v>
      </c>
      <c r="E12" s="189" t="s">
        <v>138</v>
      </c>
      <c r="F12" s="189">
        <v>120</v>
      </c>
      <c r="G12" s="192">
        <v>592.6</v>
      </c>
      <c r="H12" s="192">
        <v>592.6</v>
      </c>
      <c r="I12" s="192">
        <v>592.6</v>
      </c>
      <c r="J12" s="192">
        <f t="shared" si="0"/>
        <v>1777.8000000000002</v>
      </c>
      <c r="K12" s="251"/>
      <c r="N12" s="4"/>
      <c r="O12" s="151"/>
      <c r="P12" s="4"/>
      <c r="Q12" s="4"/>
    </row>
    <row r="13" spans="1:17" ht="36" x14ac:dyDescent="0.2">
      <c r="A13" s="175" t="s">
        <v>90</v>
      </c>
      <c r="B13" s="248"/>
      <c r="C13" s="131" t="s">
        <v>27</v>
      </c>
      <c r="D13" s="131" t="s">
        <v>93</v>
      </c>
      <c r="E13" s="189" t="s">
        <v>138</v>
      </c>
      <c r="F13" s="131">
        <v>240</v>
      </c>
      <c r="G13" s="192">
        <v>47.7</v>
      </c>
      <c r="H13" s="192">
        <v>47.7</v>
      </c>
      <c r="I13" s="192">
        <v>47.7</v>
      </c>
      <c r="J13" s="192">
        <f t="shared" si="0"/>
        <v>143.10000000000002</v>
      </c>
      <c r="K13" s="251"/>
      <c r="N13" s="4"/>
      <c r="O13" s="4"/>
      <c r="P13" s="4"/>
      <c r="Q13" s="4"/>
    </row>
    <row r="14" spans="1:17" ht="74.25" customHeight="1" x14ac:dyDescent="0.2">
      <c r="A14" s="174" t="s">
        <v>201</v>
      </c>
      <c r="B14" s="249"/>
      <c r="C14" s="131" t="s">
        <v>27</v>
      </c>
      <c r="D14" s="131" t="s">
        <v>92</v>
      </c>
      <c r="E14" s="189" t="s">
        <v>139</v>
      </c>
      <c r="F14" s="131">
        <v>240</v>
      </c>
      <c r="G14" s="192">
        <v>13</v>
      </c>
      <c r="H14" s="192">
        <v>13.6</v>
      </c>
      <c r="I14" s="192">
        <v>14.4</v>
      </c>
      <c r="J14" s="192">
        <f t="shared" si="0"/>
        <v>41</v>
      </c>
      <c r="K14" s="252"/>
    </row>
    <row r="15" spans="1:17" x14ac:dyDescent="0.2">
      <c r="A15" s="148" t="s">
        <v>58</v>
      </c>
      <c r="B15" s="148"/>
      <c r="C15" s="131"/>
      <c r="D15" s="131"/>
      <c r="E15" s="131"/>
      <c r="F15" s="131"/>
      <c r="G15" s="164">
        <f>G3</f>
        <v>1357.9</v>
      </c>
      <c r="H15" s="164">
        <f>H3</f>
        <v>1358.5</v>
      </c>
      <c r="I15" s="164">
        <f>I3</f>
        <v>1359.3000000000002</v>
      </c>
      <c r="J15" s="164">
        <f>J3</f>
        <v>4075.7000000000003</v>
      </c>
      <c r="K15" s="134"/>
    </row>
    <row r="16" spans="1:17" ht="36" x14ac:dyDescent="0.2">
      <c r="A16" s="148" t="s">
        <v>91</v>
      </c>
      <c r="B16" s="149" t="s">
        <v>18</v>
      </c>
      <c r="C16" s="131" t="s">
        <v>27</v>
      </c>
      <c r="D16" s="131"/>
      <c r="E16" s="131"/>
      <c r="F16" s="131"/>
      <c r="G16" s="164">
        <f>G15</f>
        <v>1357.9</v>
      </c>
      <c r="H16" s="164">
        <f>H15</f>
        <v>1358.5</v>
      </c>
      <c r="I16" s="164">
        <f>I15</f>
        <v>1359.3000000000002</v>
      </c>
      <c r="J16" s="164">
        <f>J15</f>
        <v>4075.7000000000003</v>
      </c>
      <c r="K16" s="134"/>
    </row>
    <row r="17" spans="10:10" x14ac:dyDescent="0.2">
      <c r="J17" s="16"/>
    </row>
    <row r="18" spans="10:10" x14ac:dyDescent="0.2">
      <c r="J18" s="16"/>
    </row>
    <row r="19" spans="10:10" x14ac:dyDescent="0.2">
      <c r="J19" s="16"/>
    </row>
    <row r="20" spans="10:10" x14ac:dyDescent="0.2">
      <c r="J20" s="16"/>
    </row>
    <row r="21" spans="10:10" x14ac:dyDescent="0.2">
      <c r="J21" s="16"/>
    </row>
    <row r="22" spans="10:10" x14ac:dyDescent="0.2">
      <c r="J22" s="16"/>
    </row>
    <row r="23" spans="10:10" x14ac:dyDescent="0.2">
      <c r="J23" s="16"/>
    </row>
    <row r="24" spans="10:10" x14ac:dyDescent="0.2">
      <c r="J24" s="16"/>
    </row>
    <row r="25" spans="10:10" x14ac:dyDescent="0.2">
      <c r="J25" s="16"/>
    </row>
    <row r="26" spans="10:10" x14ac:dyDescent="0.2">
      <c r="J26" s="16"/>
    </row>
    <row r="27" spans="10:10" x14ac:dyDescent="0.2">
      <c r="J27" s="16"/>
    </row>
    <row r="28" spans="10:10" x14ac:dyDescent="0.2">
      <c r="J28" s="16"/>
    </row>
    <row r="29" spans="10:10" x14ac:dyDescent="0.2">
      <c r="J29" s="16"/>
    </row>
    <row r="30" spans="10:10" x14ac:dyDescent="0.2">
      <c r="J30" s="16"/>
    </row>
    <row r="31" spans="10:10" x14ac:dyDescent="0.2">
      <c r="J31" s="16"/>
    </row>
    <row r="32" spans="10:10" x14ac:dyDescent="0.2">
      <c r="J32" s="16"/>
    </row>
    <row r="33" spans="10:10" x14ac:dyDescent="0.2">
      <c r="J33" s="16"/>
    </row>
    <row r="34" spans="10:10" x14ac:dyDescent="0.2">
      <c r="J34" s="16"/>
    </row>
    <row r="35" spans="10:10" x14ac:dyDescent="0.2">
      <c r="J35" s="16"/>
    </row>
    <row r="36" spans="10:10" x14ac:dyDescent="0.2">
      <c r="J36" s="16"/>
    </row>
    <row r="37" spans="10:10" x14ac:dyDescent="0.2">
      <c r="J37" s="16"/>
    </row>
  </sheetData>
  <mergeCells count="10">
    <mergeCell ref="K1:K2"/>
    <mergeCell ref="A3:F3"/>
    <mergeCell ref="A4:F4"/>
    <mergeCell ref="A5:A7"/>
    <mergeCell ref="B5:B14"/>
    <mergeCell ref="K5:K14"/>
    <mergeCell ref="A1:A2"/>
    <mergeCell ref="B1:B2"/>
    <mergeCell ref="C1:F1"/>
    <mergeCell ref="G1:J1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13"/>
  <sheetViews>
    <sheetView topLeftCell="A4" workbookViewId="0">
      <selection activeCell="H15" sqref="H15"/>
    </sheetView>
  </sheetViews>
  <sheetFormatPr defaultRowHeight="12.75" x14ac:dyDescent="0.2"/>
  <cols>
    <col min="1" max="1" width="37.42578125" customWidth="1"/>
    <col min="2" max="2" width="12.140625" customWidth="1"/>
    <col min="3" max="4" width="5.7109375" customWidth="1"/>
    <col min="5" max="5" width="9.5703125" customWidth="1"/>
    <col min="6" max="6" width="5.28515625" customWidth="1"/>
    <col min="7" max="7" width="9.140625" style="37"/>
    <col min="11" max="11" width="15.140625" customWidth="1"/>
    <col min="12" max="12" width="10.7109375" bestFit="1" customWidth="1"/>
    <col min="13" max="13" width="11.28515625" bestFit="1" customWidth="1"/>
  </cols>
  <sheetData>
    <row r="1" spans="1:14" ht="24.75" customHeight="1" x14ac:dyDescent="0.2">
      <c r="A1" s="228" t="s">
        <v>44</v>
      </c>
      <c r="B1" s="229" t="s">
        <v>3</v>
      </c>
      <c r="C1" s="229" t="s">
        <v>2</v>
      </c>
      <c r="D1" s="229"/>
      <c r="E1" s="229"/>
      <c r="F1" s="229"/>
      <c r="G1" s="229" t="s">
        <v>46</v>
      </c>
      <c r="H1" s="229"/>
      <c r="I1" s="229"/>
      <c r="J1" s="229"/>
      <c r="K1" s="229" t="s">
        <v>94</v>
      </c>
    </row>
    <row r="2" spans="1:14" ht="26.25" customHeight="1" x14ac:dyDescent="0.2">
      <c r="A2" s="228"/>
      <c r="B2" s="229"/>
      <c r="C2" s="158" t="s">
        <v>3</v>
      </c>
      <c r="D2" s="158" t="s">
        <v>4</v>
      </c>
      <c r="E2" s="158" t="s">
        <v>5</v>
      </c>
      <c r="F2" s="158" t="s">
        <v>6</v>
      </c>
      <c r="G2" s="158" t="s">
        <v>33</v>
      </c>
      <c r="H2" s="158" t="s">
        <v>34</v>
      </c>
      <c r="I2" s="158" t="s">
        <v>193</v>
      </c>
      <c r="J2" s="158" t="s">
        <v>63</v>
      </c>
      <c r="K2" s="229"/>
    </row>
    <row r="3" spans="1:14" ht="36" customHeight="1" x14ac:dyDescent="0.2">
      <c r="A3" s="231" t="s">
        <v>95</v>
      </c>
      <c r="B3" s="231"/>
      <c r="C3" s="231"/>
      <c r="D3" s="231"/>
      <c r="E3" s="231"/>
      <c r="F3" s="231"/>
      <c r="G3" s="166">
        <f>G4</f>
        <v>163696.6</v>
      </c>
      <c r="H3" s="166">
        <f>H4</f>
        <v>136146.9</v>
      </c>
      <c r="I3" s="166">
        <f>I4</f>
        <v>136146.9</v>
      </c>
      <c r="J3" s="166">
        <f>I3+H3+G3</f>
        <v>435990.4</v>
      </c>
      <c r="K3" s="253"/>
      <c r="M3" s="22"/>
    </row>
    <row r="4" spans="1:14" ht="27" customHeight="1" x14ac:dyDescent="0.2">
      <c r="A4" s="254" t="s">
        <v>96</v>
      </c>
      <c r="B4" s="255"/>
      <c r="C4" s="255"/>
      <c r="D4" s="255"/>
      <c r="E4" s="255"/>
      <c r="F4" s="256"/>
      <c r="G4" s="165">
        <f>G5+G6+G8+G9+G10+G11</f>
        <v>163696.6</v>
      </c>
      <c r="H4" s="165">
        <f>H5+H6+H8+H9+H10+H11</f>
        <v>136146.9</v>
      </c>
      <c r="I4" s="165">
        <f>I5+I6+I8+I9+I10+I11</f>
        <v>136146.9</v>
      </c>
      <c r="J4" s="165">
        <f>J5+J6+J8+J9+J10+J11</f>
        <v>435990.40000000008</v>
      </c>
      <c r="K4" s="253"/>
    </row>
    <row r="5" spans="1:14" ht="63.75" customHeight="1" x14ac:dyDescent="0.3">
      <c r="A5" s="174" t="s">
        <v>203</v>
      </c>
      <c r="B5" s="234" t="s">
        <v>18</v>
      </c>
      <c r="C5" s="194" t="s">
        <v>27</v>
      </c>
      <c r="D5" s="194" t="s">
        <v>97</v>
      </c>
      <c r="E5" s="194" t="s">
        <v>140</v>
      </c>
      <c r="F5" s="194">
        <v>810</v>
      </c>
      <c r="G5" s="192">
        <v>18994.8</v>
      </c>
      <c r="H5" s="192">
        <v>18539.7</v>
      </c>
      <c r="I5" s="192">
        <v>18539.7</v>
      </c>
      <c r="J5" s="193">
        <f>I5+H5+G5</f>
        <v>56074.2</v>
      </c>
      <c r="K5" s="226" t="s">
        <v>114</v>
      </c>
      <c r="L5" s="25"/>
    </row>
    <row r="6" spans="1:14" ht="62.25" customHeight="1" x14ac:dyDescent="0.3">
      <c r="A6" s="177" t="s">
        <v>204</v>
      </c>
      <c r="B6" s="235"/>
      <c r="C6" s="200" t="s">
        <v>27</v>
      </c>
      <c r="D6" s="200" t="s">
        <v>97</v>
      </c>
      <c r="E6" s="200" t="s">
        <v>141</v>
      </c>
      <c r="F6" s="200">
        <v>810</v>
      </c>
      <c r="G6" s="153">
        <v>80998.100000000006</v>
      </c>
      <c r="H6" s="153">
        <v>53448.4</v>
      </c>
      <c r="I6" s="153">
        <v>53448.4</v>
      </c>
      <c r="J6" s="154">
        <f t="shared" ref="J6:J13" si="0">I6+H6+G6</f>
        <v>187894.90000000002</v>
      </c>
      <c r="K6" s="257"/>
      <c r="L6" s="25"/>
      <c r="M6" t="s">
        <v>185</v>
      </c>
      <c r="N6" s="22">
        <f>G8+G9+G10</f>
        <v>63177.200000000004</v>
      </c>
    </row>
    <row r="7" spans="1:14" ht="133.5" customHeight="1" x14ac:dyDescent="0.3">
      <c r="A7" s="174" t="s">
        <v>247</v>
      </c>
      <c r="B7" s="259"/>
      <c r="C7" s="194" t="s">
        <v>27</v>
      </c>
      <c r="D7" s="194" t="s">
        <v>97</v>
      </c>
      <c r="E7" s="194" t="s">
        <v>142</v>
      </c>
      <c r="F7" s="194"/>
      <c r="G7" s="192">
        <f>G8+G9+G10</f>
        <v>63177.200000000004</v>
      </c>
      <c r="H7" s="192">
        <f t="shared" ref="H7:I7" si="1">H8+H9+H10</f>
        <v>63177.200000000004</v>
      </c>
      <c r="I7" s="192">
        <f t="shared" si="1"/>
        <v>63177.200000000004</v>
      </c>
      <c r="J7" s="193">
        <f>G7+H7+I7</f>
        <v>189531.6</v>
      </c>
      <c r="K7" s="258"/>
      <c r="L7" s="152"/>
      <c r="N7" s="22"/>
    </row>
    <row r="8" spans="1:14" ht="18" customHeight="1" x14ac:dyDescent="0.25">
      <c r="A8" s="186" t="s">
        <v>248</v>
      </c>
      <c r="B8" s="259"/>
      <c r="C8" s="260" t="s">
        <v>27</v>
      </c>
      <c r="D8" s="260" t="s">
        <v>97</v>
      </c>
      <c r="E8" s="260" t="s">
        <v>142</v>
      </c>
      <c r="F8" s="194" t="s">
        <v>192</v>
      </c>
      <c r="G8" s="192">
        <v>63008.9</v>
      </c>
      <c r="H8" s="192">
        <v>63008.9</v>
      </c>
      <c r="I8" s="192">
        <v>63008.9</v>
      </c>
      <c r="J8" s="193">
        <f>I8+H8+G8</f>
        <v>189026.7</v>
      </c>
      <c r="K8" s="258"/>
      <c r="L8" s="26"/>
      <c r="M8" t="s">
        <v>186</v>
      </c>
      <c r="N8" s="22">
        <f>G11+G6+G5</f>
        <v>100519.40000000001</v>
      </c>
    </row>
    <row r="9" spans="1:14" ht="66" customHeight="1" x14ac:dyDescent="0.25">
      <c r="A9" s="186" t="s">
        <v>244</v>
      </c>
      <c r="B9" s="259"/>
      <c r="C9" s="260"/>
      <c r="D9" s="260"/>
      <c r="E9" s="260"/>
      <c r="F9" s="194">
        <v>120</v>
      </c>
      <c r="G9" s="192">
        <v>146.30000000000001</v>
      </c>
      <c r="H9" s="192">
        <v>146.30000000000001</v>
      </c>
      <c r="I9" s="192">
        <v>146.30000000000001</v>
      </c>
      <c r="J9" s="193">
        <f t="shared" si="0"/>
        <v>438.90000000000003</v>
      </c>
      <c r="K9" s="258"/>
      <c r="L9" s="26"/>
      <c r="N9" s="22">
        <f>N8+N6</f>
        <v>163696.6</v>
      </c>
    </row>
    <row r="10" spans="1:14" ht="36" customHeight="1" x14ac:dyDescent="0.25">
      <c r="A10" s="186" t="s">
        <v>90</v>
      </c>
      <c r="B10" s="259"/>
      <c r="C10" s="260"/>
      <c r="D10" s="260"/>
      <c r="E10" s="260"/>
      <c r="F10" s="194">
        <v>240</v>
      </c>
      <c r="G10" s="192">
        <v>22</v>
      </c>
      <c r="H10" s="192">
        <v>22</v>
      </c>
      <c r="I10" s="192">
        <v>22</v>
      </c>
      <c r="J10" s="193">
        <f t="shared" si="0"/>
        <v>66</v>
      </c>
      <c r="K10" s="258"/>
      <c r="L10" s="26"/>
    </row>
    <row r="11" spans="1:14" ht="77.25" customHeight="1" x14ac:dyDescent="0.3">
      <c r="A11" s="178" t="s">
        <v>202</v>
      </c>
      <c r="B11" s="237"/>
      <c r="C11" s="201" t="s">
        <v>27</v>
      </c>
      <c r="D11" s="201" t="s">
        <v>97</v>
      </c>
      <c r="E11" s="201" t="s">
        <v>143</v>
      </c>
      <c r="F11" s="201">
        <v>810</v>
      </c>
      <c r="G11" s="155">
        <v>526.5</v>
      </c>
      <c r="H11" s="155">
        <v>981.6</v>
      </c>
      <c r="I11" s="155">
        <v>981.6</v>
      </c>
      <c r="J11" s="156">
        <f t="shared" si="0"/>
        <v>2489.6999999999998</v>
      </c>
      <c r="K11" s="227"/>
      <c r="L11" s="25"/>
      <c r="M11" s="22"/>
    </row>
    <row r="12" spans="1:14" ht="18" x14ac:dyDescent="0.25">
      <c r="A12" s="136" t="s">
        <v>58</v>
      </c>
      <c r="B12" s="134"/>
      <c r="C12" s="167"/>
      <c r="D12" s="150"/>
      <c r="E12" s="150"/>
      <c r="F12" s="167"/>
      <c r="G12" s="165">
        <f>G3</f>
        <v>163696.6</v>
      </c>
      <c r="H12" s="165">
        <f>H3</f>
        <v>136146.9</v>
      </c>
      <c r="I12" s="165">
        <f>I3</f>
        <v>136146.9</v>
      </c>
      <c r="J12" s="166">
        <f t="shared" si="0"/>
        <v>435990.4</v>
      </c>
      <c r="K12" s="134"/>
      <c r="L12" s="26"/>
    </row>
    <row r="13" spans="1:14" ht="36" x14ac:dyDescent="0.25">
      <c r="A13" s="136" t="s">
        <v>91</v>
      </c>
      <c r="B13" s="158" t="s">
        <v>18</v>
      </c>
      <c r="C13" s="167" t="s">
        <v>27</v>
      </c>
      <c r="D13" s="150"/>
      <c r="E13" s="150"/>
      <c r="F13" s="167"/>
      <c r="G13" s="165">
        <f>G12</f>
        <v>163696.6</v>
      </c>
      <c r="H13" s="165">
        <f>H12</f>
        <v>136146.9</v>
      </c>
      <c r="I13" s="165">
        <f>I12</f>
        <v>136146.9</v>
      </c>
      <c r="J13" s="166">
        <f t="shared" si="0"/>
        <v>435990.4</v>
      </c>
      <c r="K13" s="134"/>
      <c r="L13" s="26"/>
    </row>
  </sheetData>
  <mergeCells count="13">
    <mergeCell ref="K5:K11"/>
    <mergeCell ref="B5:B11"/>
    <mergeCell ref="C8:C10"/>
    <mergeCell ref="D8:D10"/>
    <mergeCell ref="E8:E10"/>
    <mergeCell ref="G1:J1"/>
    <mergeCell ref="K1:K2"/>
    <mergeCell ref="A3:F3"/>
    <mergeCell ref="K3:K4"/>
    <mergeCell ref="A4:F4"/>
    <mergeCell ref="A1:A2"/>
    <mergeCell ref="B1:B2"/>
    <mergeCell ref="C1:F1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40"/>
  <sheetViews>
    <sheetView workbookViewId="0">
      <selection activeCell="G8" sqref="G8:G9"/>
    </sheetView>
  </sheetViews>
  <sheetFormatPr defaultRowHeight="12.75" x14ac:dyDescent="0.2"/>
  <cols>
    <col min="1" max="1" width="26.5703125" customWidth="1"/>
    <col min="2" max="2" width="14.140625" customWidth="1"/>
    <col min="5" max="5" width="11" customWidth="1"/>
    <col min="11" max="11" width="25.140625" customWidth="1"/>
  </cols>
  <sheetData>
    <row r="1" spans="1:14" x14ac:dyDescent="0.2">
      <c r="A1" s="268" t="s">
        <v>44</v>
      </c>
      <c r="B1" s="229" t="s">
        <v>45</v>
      </c>
      <c r="C1" s="229" t="s">
        <v>2</v>
      </c>
      <c r="D1" s="229"/>
      <c r="E1" s="229"/>
      <c r="F1" s="229"/>
      <c r="G1" s="229" t="s">
        <v>46</v>
      </c>
      <c r="H1" s="229"/>
      <c r="I1" s="229"/>
      <c r="J1" s="229"/>
      <c r="K1" s="229" t="s">
        <v>47</v>
      </c>
    </row>
    <row r="2" spans="1:14" ht="24" x14ac:dyDescent="0.2">
      <c r="A2" s="268"/>
      <c r="B2" s="229"/>
      <c r="C2" s="158" t="s">
        <v>3</v>
      </c>
      <c r="D2" s="158" t="s">
        <v>4</v>
      </c>
      <c r="E2" s="158" t="s">
        <v>5</v>
      </c>
      <c r="F2" s="158" t="s">
        <v>6</v>
      </c>
      <c r="G2" s="158">
        <v>2019</v>
      </c>
      <c r="H2" s="158">
        <v>2020</v>
      </c>
      <c r="I2" s="158">
        <v>2021</v>
      </c>
      <c r="J2" s="158" t="s">
        <v>63</v>
      </c>
      <c r="K2" s="229"/>
    </row>
    <row r="3" spans="1:14" x14ac:dyDescent="0.2">
      <c r="A3" s="225" t="s">
        <v>98</v>
      </c>
      <c r="B3" s="225"/>
      <c r="C3" s="225"/>
      <c r="D3" s="225"/>
      <c r="E3" s="225"/>
      <c r="F3" s="225"/>
      <c r="G3" s="165">
        <f>G4+G7</f>
        <v>106938.10000000002</v>
      </c>
      <c r="H3" s="165">
        <f>H4+H7</f>
        <v>99373</v>
      </c>
      <c r="I3" s="165">
        <f>I4+I7</f>
        <v>74993.7</v>
      </c>
      <c r="J3" s="165">
        <f>G3+H3+I3</f>
        <v>281304.80000000005</v>
      </c>
      <c r="K3" s="234" t="s">
        <v>99</v>
      </c>
    </row>
    <row r="4" spans="1:14" ht="36.75" customHeight="1" x14ac:dyDescent="0.2">
      <c r="A4" s="225" t="s">
        <v>100</v>
      </c>
      <c r="B4" s="225"/>
      <c r="C4" s="225"/>
      <c r="D4" s="225"/>
      <c r="E4" s="225"/>
      <c r="F4" s="225"/>
      <c r="G4" s="165">
        <f>G5</f>
        <v>5418.6</v>
      </c>
      <c r="H4" s="165">
        <f>H5</f>
        <v>5377.8</v>
      </c>
      <c r="I4" s="165">
        <f>I5</f>
        <v>5377.8</v>
      </c>
      <c r="J4" s="165">
        <f>G4+H4+I4</f>
        <v>16174.2</v>
      </c>
      <c r="K4" s="235"/>
      <c r="M4" s="22"/>
      <c r="N4">
        <f>106938.1-106772.5</f>
        <v>165.60000000000582</v>
      </c>
    </row>
    <row r="5" spans="1:14" x14ac:dyDescent="0.2">
      <c r="A5" s="268" t="s">
        <v>205</v>
      </c>
      <c r="B5" s="234" t="s">
        <v>18</v>
      </c>
      <c r="C5" s="269" t="s">
        <v>27</v>
      </c>
      <c r="D5" s="269" t="s">
        <v>93</v>
      </c>
      <c r="E5" s="270" t="s">
        <v>206</v>
      </c>
      <c r="F5" s="271">
        <v>610</v>
      </c>
      <c r="G5" s="279">
        <v>5418.6</v>
      </c>
      <c r="H5" s="279">
        <v>5377.8</v>
      </c>
      <c r="I5" s="279">
        <v>5377.8</v>
      </c>
      <c r="J5" s="280">
        <f>I5+H5+G5</f>
        <v>16174.2</v>
      </c>
      <c r="K5" s="235"/>
    </row>
    <row r="6" spans="1:14" ht="48" customHeight="1" x14ac:dyDescent="0.2">
      <c r="A6" s="268"/>
      <c r="B6" s="237"/>
      <c r="C6" s="269"/>
      <c r="D6" s="269"/>
      <c r="E6" s="270"/>
      <c r="F6" s="271"/>
      <c r="G6" s="279"/>
      <c r="H6" s="279"/>
      <c r="I6" s="279"/>
      <c r="J6" s="280"/>
      <c r="K6" s="235"/>
    </row>
    <row r="7" spans="1:14" ht="27" customHeight="1" x14ac:dyDescent="0.2">
      <c r="A7" s="231" t="s">
        <v>102</v>
      </c>
      <c r="B7" s="231"/>
      <c r="C7" s="231"/>
      <c r="D7" s="231"/>
      <c r="E7" s="231"/>
      <c r="F7" s="231"/>
      <c r="G7" s="196">
        <f>G8+G10+G26+G36</f>
        <v>101519.50000000001</v>
      </c>
      <c r="H7" s="196">
        <f>H8+H10+H26+H36+H37</f>
        <v>93995.199999999997</v>
      </c>
      <c r="I7" s="196">
        <f t="shared" ref="I7:J7" si="0">I8+I10+I26+I36+I37</f>
        <v>69615.899999999994</v>
      </c>
      <c r="J7" s="196">
        <f t="shared" si="0"/>
        <v>265130.59999999998</v>
      </c>
      <c r="K7" s="235"/>
    </row>
    <row r="8" spans="1:14" x14ac:dyDescent="0.2">
      <c r="A8" s="268" t="s">
        <v>207</v>
      </c>
      <c r="B8" s="234" t="s">
        <v>14</v>
      </c>
      <c r="C8" s="269" t="s">
        <v>28</v>
      </c>
      <c r="D8" s="269" t="s">
        <v>93</v>
      </c>
      <c r="E8" s="269" t="s">
        <v>250</v>
      </c>
      <c r="F8" s="271">
        <v>240</v>
      </c>
      <c r="G8" s="266">
        <v>118</v>
      </c>
      <c r="H8" s="266">
        <v>118</v>
      </c>
      <c r="I8" s="266">
        <v>118</v>
      </c>
      <c r="J8" s="267">
        <f>I8+H8+G8</f>
        <v>354</v>
      </c>
      <c r="K8" s="235"/>
    </row>
    <row r="9" spans="1:14" ht="97.5" customHeight="1" x14ac:dyDescent="0.2">
      <c r="A9" s="268"/>
      <c r="B9" s="237"/>
      <c r="C9" s="269"/>
      <c r="D9" s="269"/>
      <c r="E9" s="269"/>
      <c r="F9" s="271"/>
      <c r="G9" s="266"/>
      <c r="H9" s="266"/>
      <c r="I9" s="266"/>
      <c r="J9" s="267"/>
      <c r="K9" s="237"/>
    </row>
    <row r="10" spans="1:14" x14ac:dyDescent="0.2">
      <c r="A10" s="268" t="s">
        <v>208</v>
      </c>
      <c r="B10" s="234" t="s">
        <v>18</v>
      </c>
      <c r="C10" s="269"/>
      <c r="D10" s="269"/>
      <c r="E10" s="270"/>
      <c r="F10" s="271"/>
      <c r="G10" s="266">
        <f>G12+G13+G14+G15+G16+G17+G18+G19+G21+G22+G23+G24+G25+G20</f>
        <v>46338.500000000007</v>
      </c>
      <c r="H10" s="266">
        <f>H12+H13+H14+H15+H16+H17+H18+H19+H21+H22+H23+H24+H25+H20</f>
        <v>39695.300000000003</v>
      </c>
      <c r="I10" s="266">
        <f>I12+I13+I14+I15+I16+I17+I18+I19+I21+I22+I23+I24+I25+I20</f>
        <v>39420.1</v>
      </c>
      <c r="J10" s="266">
        <f>I10+H10+G10</f>
        <v>125453.9</v>
      </c>
      <c r="K10" s="234" t="s">
        <v>105</v>
      </c>
    </row>
    <row r="11" spans="1:14" ht="27" customHeight="1" x14ac:dyDescent="0.2">
      <c r="A11" s="268"/>
      <c r="B11" s="235"/>
      <c r="C11" s="269"/>
      <c r="D11" s="269"/>
      <c r="E11" s="270"/>
      <c r="F11" s="271"/>
      <c r="G11" s="266"/>
      <c r="H11" s="266"/>
      <c r="I11" s="266"/>
      <c r="J11" s="266"/>
      <c r="K11" s="235"/>
      <c r="L11" s="22">
        <f>J12+J13+J14+J15+J16+J17+J18+J19+J20+J21+J22+J23+J24+J25</f>
        <v>125453.90000000001</v>
      </c>
    </row>
    <row r="12" spans="1:14" ht="23.25" customHeight="1" x14ac:dyDescent="0.2">
      <c r="A12" s="244" t="s">
        <v>106</v>
      </c>
      <c r="B12" s="235"/>
      <c r="C12" s="197" t="s">
        <v>27</v>
      </c>
      <c r="D12" s="197" t="s">
        <v>209</v>
      </c>
      <c r="E12" s="197" t="s">
        <v>210</v>
      </c>
      <c r="F12" s="190">
        <v>110</v>
      </c>
      <c r="G12" s="192">
        <v>27800.2</v>
      </c>
      <c r="H12" s="192">
        <v>27953</v>
      </c>
      <c r="I12" s="192">
        <v>27953</v>
      </c>
      <c r="J12" s="192">
        <f t="shared" ref="J12:J35" si="1">I12+H12+G12</f>
        <v>83706.2</v>
      </c>
      <c r="K12" s="235"/>
    </row>
    <row r="13" spans="1:14" x14ac:dyDescent="0.2">
      <c r="A13" s="245"/>
      <c r="B13" s="235"/>
      <c r="C13" s="197" t="s">
        <v>27</v>
      </c>
      <c r="D13" s="197" t="s">
        <v>211</v>
      </c>
      <c r="E13" s="197" t="s">
        <v>212</v>
      </c>
      <c r="F13" s="190">
        <v>240</v>
      </c>
      <c r="G13" s="192">
        <v>1847.8</v>
      </c>
      <c r="H13" s="192">
        <v>1847.8</v>
      </c>
      <c r="I13" s="192">
        <v>1847.8</v>
      </c>
      <c r="J13" s="192">
        <f t="shared" si="1"/>
        <v>5543.4</v>
      </c>
      <c r="K13" s="235"/>
    </row>
    <row r="14" spans="1:14" x14ac:dyDescent="0.2">
      <c r="A14" s="245"/>
      <c r="B14" s="235"/>
      <c r="C14" s="197" t="s">
        <v>27</v>
      </c>
      <c r="D14" s="197" t="s">
        <v>211</v>
      </c>
      <c r="E14" s="197" t="s">
        <v>213</v>
      </c>
      <c r="F14" s="190">
        <v>850</v>
      </c>
      <c r="G14" s="192">
        <v>15.5</v>
      </c>
      <c r="H14" s="192">
        <v>15.5</v>
      </c>
      <c r="I14" s="192">
        <v>15.5</v>
      </c>
      <c r="J14" s="192">
        <f t="shared" si="1"/>
        <v>46.5</v>
      </c>
      <c r="K14" s="237"/>
    </row>
    <row r="15" spans="1:14" x14ac:dyDescent="0.2">
      <c r="A15" s="245"/>
      <c r="B15" s="235"/>
      <c r="C15" s="197" t="s">
        <v>27</v>
      </c>
      <c r="D15" s="197" t="s">
        <v>93</v>
      </c>
      <c r="E15" s="197" t="s">
        <v>195</v>
      </c>
      <c r="F15" s="190">
        <v>110</v>
      </c>
      <c r="G15" s="192">
        <v>7931</v>
      </c>
      <c r="H15" s="192">
        <v>7931.1</v>
      </c>
      <c r="I15" s="192">
        <v>7655.8</v>
      </c>
      <c r="J15" s="192">
        <f t="shared" si="1"/>
        <v>23517.9</v>
      </c>
      <c r="K15" s="162"/>
    </row>
    <row r="16" spans="1:14" x14ac:dyDescent="0.2">
      <c r="A16" s="246"/>
      <c r="B16" s="235"/>
      <c r="C16" s="197" t="s">
        <v>27</v>
      </c>
      <c r="D16" s="197" t="s">
        <v>93</v>
      </c>
      <c r="E16" s="197" t="s">
        <v>195</v>
      </c>
      <c r="F16" s="190">
        <v>240</v>
      </c>
      <c r="G16" s="192">
        <v>70</v>
      </c>
      <c r="H16" s="192">
        <v>70</v>
      </c>
      <c r="I16" s="192">
        <v>70</v>
      </c>
      <c r="J16" s="192">
        <f t="shared" si="1"/>
        <v>210</v>
      </c>
      <c r="K16" s="162"/>
    </row>
    <row r="17" spans="1:12" ht="60" x14ac:dyDescent="0.2">
      <c r="A17" s="186" t="s">
        <v>214</v>
      </c>
      <c r="B17" s="235"/>
      <c r="C17" s="197" t="s">
        <v>27</v>
      </c>
      <c r="D17" s="197" t="s">
        <v>93</v>
      </c>
      <c r="E17" s="197" t="s">
        <v>197</v>
      </c>
      <c r="F17" s="190">
        <v>110</v>
      </c>
      <c r="G17" s="192">
        <v>1878</v>
      </c>
      <c r="H17" s="192">
        <v>1877.9</v>
      </c>
      <c r="I17" s="192">
        <v>1878</v>
      </c>
      <c r="J17" s="192">
        <f t="shared" si="1"/>
        <v>5633.9</v>
      </c>
      <c r="K17" s="162"/>
    </row>
    <row r="18" spans="1:12" x14ac:dyDescent="0.2">
      <c r="A18" s="226" t="s">
        <v>215</v>
      </c>
      <c r="B18" s="235"/>
      <c r="C18" s="197" t="s">
        <v>27</v>
      </c>
      <c r="D18" s="197" t="s">
        <v>211</v>
      </c>
      <c r="E18" s="179" t="s">
        <v>216</v>
      </c>
      <c r="F18" s="190">
        <v>110</v>
      </c>
      <c r="G18" s="192">
        <v>43.3</v>
      </c>
      <c r="H18" s="192">
        <v>0</v>
      </c>
      <c r="I18" s="192">
        <v>0</v>
      </c>
      <c r="J18" s="192">
        <f t="shared" si="1"/>
        <v>43.3</v>
      </c>
      <c r="K18" s="162"/>
      <c r="L18" s="37"/>
    </row>
    <row r="19" spans="1:12" ht="83.25" customHeight="1" x14ac:dyDescent="0.2">
      <c r="A19" s="227"/>
      <c r="B19" s="235"/>
      <c r="C19" s="197" t="s">
        <v>27</v>
      </c>
      <c r="D19" s="197" t="s">
        <v>93</v>
      </c>
      <c r="E19" s="179" t="s">
        <v>217</v>
      </c>
      <c r="F19" s="190">
        <v>110</v>
      </c>
      <c r="G19" s="192">
        <v>5919.6</v>
      </c>
      <c r="H19" s="192">
        <v>0</v>
      </c>
      <c r="I19" s="192">
        <v>0</v>
      </c>
      <c r="J19" s="192">
        <f t="shared" si="1"/>
        <v>5919.6</v>
      </c>
      <c r="K19" s="162"/>
      <c r="L19" s="37"/>
    </row>
    <row r="20" spans="1:12" ht="83.25" customHeight="1" x14ac:dyDescent="0.2">
      <c r="A20" s="180" t="s">
        <v>240</v>
      </c>
      <c r="B20" s="235"/>
      <c r="C20" s="197" t="s">
        <v>27</v>
      </c>
      <c r="D20" s="197" t="s">
        <v>93</v>
      </c>
      <c r="E20" s="181" t="s">
        <v>241</v>
      </c>
      <c r="F20" s="190">
        <v>110</v>
      </c>
      <c r="G20" s="192">
        <v>680.3</v>
      </c>
      <c r="H20" s="192">
        <v>0</v>
      </c>
      <c r="I20" s="192">
        <v>0</v>
      </c>
      <c r="J20" s="192">
        <f>SUM(G20:I20)</f>
        <v>680.3</v>
      </c>
      <c r="K20" s="162"/>
      <c r="L20" s="37"/>
    </row>
    <row r="21" spans="1:12" ht="108" x14ac:dyDescent="0.2">
      <c r="A21" s="186" t="s">
        <v>218</v>
      </c>
      <c r="B21" s="235"/>
      <c r="C21" s="197" t="s">
        <v>27</v>
      </c>
      <c r="D21" s="197" t="s">
        <v>211</v>
      </c>
      <c r="E21" s="182" t="s">
        <v>219</v>
      </c>
      <c r="F21" s="190">
        <v>110</v>
      </c>
      <c r="G21" s="192">
        <v>152.80000000000001</v>
      </c>
      <c r="H21" s="192">
        <v>0</v>
      </c>
      <c r="I21" s="192">
        <v>0</v>
      </c>
      <c r="J21" s="192">
        <f t="shared" si="1"/>
        <v>152.80000000000001</v>
      </c>
      <c r="K21" s="162"/>
      <c r="L21" s="37"/>
    </row>
    <row r="22" spans="1:12" ht="15.75" customHeight="1" x14ac:dyDescent="0.2">
      <c r="A22" s="272" t="s">
        <v>220</v>
      </c>
      <c r="B22" s="235"/>
      <c r="C22" s="197" t="s">
        <v>27</v>
      </c>
      <c r="D22" s="197" t="s">
        <v>211</v>
      </c>
      <c r="E22" s="132" t="s">
        <v>221</v>
      </c>
      <c r="F22" s="190">
        <v>110</v>
      </c>
      <c r="G22" s="192">
        <v>0</v>
      </c>
      <c r="H22" s="192">
        <v>0</v>
      </c>
      <c r="I22" s="192">
        <v>0</v>
      </c>
      <c r="J22" s="192">
        <f t="shared" si="1"/>
        <v>0</v>
      </c>
      <c r="K22" s="162"/>
    </row>
    <row r="23" spans="1:12" x14ac:dyDescent="0.2">
      <c r="A23" s="273"/>
      <c r="B23" s="235"/>
      <c r="C23" s="197" t="s">
        <v>27</v>
      </c>
      <c r="D23" s="197" t="s">
        <v>93</v>
      </c>
      <c r="E23" s="132" t="s">
        <v>222</v>
      </c>
      <c r="F23" s="190">
        <v>110</v>
      </c>
      <c r="G23" s="192">
        <v>0</v>
      </c>
      <c r="H23" s="192">
        <v>0</v>
      </c>
      <c r="I23" s="192">
        <v>0</v>
      </c>
      <c r="J23" s="192">
        <f t="shared" si="1"/>
        <v>0</v>
      </c>
      <c r="K23" s="162"/>
    </row>
    <row r="24" spans="1:12" x14ac:dyDescent="0.2">
      <c r="A24" s="273"/>
      <c r="B24" s="235"/>
      <c r="C24" s="197" t="s">
        <v>27</v>
      </c>
      <c r="D24" s="197" t="s">
        <v>93</v>
      </c>
      <c r="E24" s="132" t="s">
        <v>223</v>
      </c>
      <c r="F24" s="190">
        <v>110</v>
      </c>
      <c r="G24" s="192">
        <v>0</v>
      </c>
      <c r="H24" s="192">
        <v>0</v>
      </c>
      <c r="I24" s="192">
        <v>0</v>
      </c>
      <c r="J24" s="192">
        <f t="shared" si="1"/>
        <v>0</v>
      </c>
      <c r="K24" s="162"/>
    </row>
    <row r="25" spans="1:12" ht="17.25" customHeight="1" x14ac:dyDescent="0.2">
      <c r="A25" s="274"/>
      <c r="B25" s="235"/>
      <c r="C25" s="197" t="s">
        <v>27</v>
      </c>
      <c r="D25" s="197" t="s">
        <v>93</v>
      </c>
      <c r="E25" s="132" t="s">
        <v>224</v>
      </c>
      <c r="F25" s="190">
        <v>610</v>
      </c>
      <c r="G25" s="192">
        <v>0</v>
      </c>
      <c r="H25" s="192">
        <v>0</v>
      </c>
      <c r="I25" s="192">
        <v>0</v>
      </c>
      <c r="J25" s="192">
        <f t="shared" si="1"/>
        <v>0</v>
      </c>
      <c r="K25" s="162"/>
    </row>
    <row r="26" spans="1:12" ht="48" x14ac:dyDescent="0.2">
      <c r="A26" s="135" t="s">
        <v>108</v>
      </c>
      <c r="B26" s="235"/>
      <c r="C26" s="75"/>
      <c r="D26" s="75"/>
      <c r="E26" s="75"/>
      <c r="F26" s="76"/>
      <c r="G26" s="196">
        <f>G27+G28+G29+G32+G34+G35+G33+G30+G31</f>
        <v>54871.9</v>
      </c>
      <c r="H26" s="196">
        <f t="shared" ref="H26:I26" si="2">H27+H28+H29+H32+H34+H35+H33+H30+H31</f>
        <v>54072.7</v>
      </c>
      <c r="I26" s="196">
        <f t="shared" si="2"/>
        <v>29968.600000000002</v>
      </c>
      <c r="J26" s="196">
        <f t="shared" si="1"/>
        <v>138913.20000000001</v>
      </c>
      <c r="K26" s="253"/>
      <c r="L26" s="22"/>
    </row>
    <row r="27" spans="1:12" ht="12.75" customHeight="1" x14ac:dyDescent="0.2">
      <c r="A27" s="234" t="s">
        <v>106</v>
      </c>
      <c r="B27" s="235"/>
      <c r="C27" s="194" t="s">
        <v>27</v>
      </c>
      <c r="D27" s="194" t="s">
        <v>93</v>
      </c>
      <c r="E27" s="261" t="s">
        <v>225</v>
      </c>
      <c r="F27" s="195">
        <v>110</v>
      </c>
      <c r="G27" s="192">
        <v>23933.599999999999</v>
      </c>
      <c r="H27" s="192">
        <v>23168.3</v>
      </c>
      <c r="I27" s="192">
        <v>23168.3</v>
      </c>
      <c r="J27" s="192">
        <f t="shared" si="1"/>
        <v>70270.2</v>
      </c>
      <c r="K27" s="253"/>
    </row>
    <row r="28" spans="1:12" x14ac:dyDescent="0.2">
      <c r="A28" s="235"/>
      <c r="B28" s="235"/>
      <c r="C28" s="264" t="s">
        <v>27</v>
      </c>
      <c r="D28" s="264" t="s">
        <v>93</v>
      </c>
      <c r="E28" s="262"/>
      <c r="F28" s="234">
        <v>240</v>
      </c>
      <c r="G28" s="275">
        <v>6582.9</v>
      </c>
      <c r="H28" s="275">
        <v>6709.1</v>
      </c>
      <c r="I28" s="275">
        <v>6709.1</v>
      </c>
      <c r="J28" s="277">
        <f>I28+H28+G28</f>
        <v>20001.099999999999</v>
      </c>
      <c r="K28" s="253"/>
    </row>
    <row r="29" spans="1:12" ht="29.25" customHeight="1" x14ac:dyDescent="0.35">
      <c r="A29" s="235"/>
      <c r="B29" s="235"/>
      <c r="C29" s="265"/>
      <c r="D29" s="265"/>
      <c r="E29" s="262"/>
      <c r="F29" s="237"/>
      <c r="G29" s="276"/>
      <c r="H29" s="276"/>
      <c r="I29" s="276"/>
      <c r="J29" s="278"/>
      <c r="K29" s="253"/>
      <c r="L29" s="157"/>
    </row>
    <row r="30" spans="1:12" ht="29.25" customHeight="1" x14ac:dyDescent="0.35">
      <c r="A30" s="235"/>
      <c r="B30" s="235"/>
      <c r="C30" s="201" t="s">
        <v>27</v>
      </c>
      <c r="D30" s="201" t="s">
        <v>93</v>
      </c>
      <c r="E30" s="262"/>
      <c r="F30" s="188">
        <v>830</v>
      </c>
      <c r="G30" s="198">
        <v>126.2</v>
      </c>
      <c r="H30" s="198">
        <v>0</v>
      </c>
      <c r="I30" s="198">
        <v>0</v>
      </c>
      <c r="J30" s="199">
        <f>G30+H30+I30</f>
        <v>126.2</v>
      </c>
      <c r="K30" s="253"/>
      <c r="L30" s="157"/>
    </row>
    <row r="31" spans="1:12" ht="29.25" customHeight="1" x14ac:dyDescent="0.35">
      <c r="A31" s="237"/>
      <c r="B31" s="235"/>
      <c r="C31" s="201" t="s">
        <v>27</v>
      </c>
      <c r="D31" s="201" t="s">
        <v>93</v>
      </c>
      <c r="E31" s="263"/>
      <c r="F31" s="188">
        <v>850</v>
      </c>
      <c r="G31" s="198">
        <v>39.4</v>
      </c>
      <c r="H31" s="198">
        <v>10</v>
      </c>
      <c r="I31" s="198">
        <v>10</v>
      </c>
      <c r="J31" s="199">
        <f>G31+H31+I31</f>
        <v>59.4</v>
      </c>
      <c r="K31" s="253"/>
      <c r="L31" s="157"/>
    </row>
    <row r="32" spans="1:12" ht="36" x14ac:dyDescent="0.2">
      <c r="A32" s="186" t="s">
        <v>226</v>
      </c>
      <c r="B32" s="235"/>
      <c r="C32" s="194" t="s">
        <v>27</v>
      </c>
      <c r="D32" s="194" t="s">
        <v>93</v>
      </c>
      <c r="E32" s="194" t="s">
        <v>196</v>
      </c>
      <c r="F32" s="195">
        <v>110</v>
      </c>
      <c r="G32" s="193">
        <v>376</v>
      </c>
      <c r="H32" s="193">
        <v>376</v>
      </c>
      <c r="I32" s="193">
        <v>0</v>
      </c>
      <c r="J32" s="192">
        <f t="shared" si="1"/>
        <v>752</v>
      </c>
      <c r="K32" s="253"/>
    </row>
    <row r="33" spans="1:12" ht="48" x14ac:dyDescent="0.2">
      <c r="A33" s="174" t="s">
        <v>227</v>
      </c>
      <c r="B33" s="235"/>
      <c r="C33" s="194" t="s">
        <v>27</v>
      </c>
      <c r="D33" s="194" t="s">
        <v>93</v>
      </c>
      <c r="E33" s="183" t="s">
        <v>228</v>
      </c>
      <c r="F33" s="195">
        <v>110</v>
      </c>
      <c r="G33" s="193">
        <v>56.7</v>
      </c>
      <c r="H33" s="193">
        <v>56.7</v>
      </c>
      <c r="I33" s="193">
        <v>56.7</v>
      </c>
      <c r="J33" s="192">
        <f t="shared" si="1"/>
        <v>170.10000000000002</v>
      </c>
      <c r="K33" s="253"/>
    </row>
    <row r="34" spans="1:12" ht="72" x14ac:dyDescent="0.2">
      <c r="A34" s="186" t="s">
        <v>249</v>
      </c>
      <c r="B34" s="235"/>
      <c r="C34" s="194" t="s">
        <v>27</v>
      </c>
      <c r="D34" s="194" t="s">
        <v>93</v>
      </c>
      <c r="E34" s="194" t="s">
        <v>229</v>
      </c>
      <c r="F34" s="195">
        <v>110</v>
      </c>
      <c r="G34" s="193">
        <v>41.7</v>
      </c>
      <c r="H34" s="193">
        <v>37.200000000000003</v>
      </c>
      <c r="I34" s="193">
        <v>24.5</v>
      </c>
      <c r="J34" s="192">
        <f t="shared" si="1"/>
        <v>103.4</v>
      </c>
      <c r="K34" s="253"/>
    </row>
    <row r="35" spans="1:12" ht="60" x14ac:dyDescent="0.2">
      <c r="A35" s="174" t="s">
        <v>230</v>
      </c>
      <c r="B35" s="235"/>
      <c r="C35" s="194" t="s">
        <v>27</v>
      </c>
      <c r="D35" s="194" t="s">
        <v>93</v>
      </c>
      <c r="E35" s="194" t="s">
        <v>231</v>
      </c>
      <c r="F35" s="195">
        <v>110</v>
      </c>
      <c r="G35" s="193">
        <v>23715.4</v>
      </c>
      <c r="H35" s="193">
        <v>23715.4</v>
      </c>
      <c r="I35" s="193">
        <v>0</v>
      </c>
      <c r="J35" s="192">
        <f t="shared" si="1"/>
        <v>47430.8</v>
      </c>
      <c r="K35" s="253"/>
    </row>
    <row r="36" spans="1:12" ht="36" x14ac:dyDescent="0.2">
      <c r="A36" s="186" t="s">
        <v>232</v>
      </c>
      <c r="B36" s="237"/>
      <c r="C36" s="194" t="s">
        <v>27</v>
      </c>
      <c r="D36" s="194" t="s">
        <v>144</v>
      </c>
      <c r="E36" s="194" t="s">
        <v>116</v>
      </c>
      <c r="F36" s="190">
        <v>310</v>
      </c>
      <c r="G36" s="196">
        <v>191.1</v>
      </c>
      <c r="H36" s="196">
        <v>109.2</v>
      </c>
      <c r="I36" s="196">
        <v>109.2</v>
      </c>
      <c r="J36" s="196">
        <f>G36+H36+I36</f>
        <v>409.5</v>
      </c>
      <c r="K36" s="253"/>
    </row>
    <row r="37" spans="1:12" ht="48" x14ac:dyDescent="0.2">
      <c r="A37" s="191" t="s">
        <v>167</v>
      </c>
      <c r="B37" s="188"/>
      <c r="C37" s="194" t="s">
        <v>27</v>
      </c>
      <c r="D37" s="194" t="s">
        <v>168</v>
      </c>
      <c r="E37" s="194" t="s">
        <v>169</v>
      </c>
      <c r="F37" s="190">
        <v>323</v>
      </c>
      <c r="G37" s="196">
        <v>0</v>
      </c>
      <c r="H37" s="196">
        <v>0</v>
      </c>
      <c r="I37" s="196">
        <v>0</v>
      </c>
      <c r="J37" s="196">
        <f>I37+H37+G37</f>
        <v>0</v>
      </c>
      <c r="K37" s="163"/>
    </row>
    <row r="38" spans="1:12" x14ac:dyDescent="0.2">
      <c r="A38" s="191" t="s">
        <v>58</v>
      </c>
      <c r="B38" s="133"/>
      <c r="C38" s="194"/>
      <c r="D38" s="194"/>
      <c r="E38" s="194"/>
      <c r="F38" s="195"/>
      <c r="G38" s="196">
        <f>G3</f>
        <v>106938.10000000002</v>
      </c>
      <c r="H38" s="196">
        <f>H3</f>
        <v>99373</v>
      </c>
      <c r="I38" s="196">
        <f>I3</f>
        <v>74993.7</v>
      </c>
      <c r="J38" s="196">
        <f>G38+H38+I38</f>
        <v>281304.80000000005</v>
      </c>
      <c r="K38" s="134"/>
    </row>
    <row r="39" spans="1:12" ht="36" x14ac:dyDescent="0.2">
      <c r="A39" s="191" t="s">
        <v>91</v>
      </c>
      <c r="B39" s="184" t="s">
        <v>18</v>
      </c>
      <c r="C39" s="194" t="s">
        <v>27</v>
      </c>
      <c r="D39" s="194"/>
      <c r="E39" s="194"/>
      <c r="F39" s="195"/>
      <c r="G39" s="192">
        <f>G36+G26+G10+G4</f>
        <v>106820.1</v>
      </c>
      <c r="H39" s="192">
        <f>H5+H10+H26+H36+H37</f>
        <v>99255</v>
      </c>
      <c r="I39" s="192">
        <f t="shared" ref="I39:J39" si="3">I5+I10+I26+I36+I37</f>
        <v>74875.7</v>
      </c>
      <c r="J39" s="192">
        <f t="shared" si="3"/>
        <v>280950.80000000005</v>
      </c>
      <c r="K39" s="134"/>
      <c r="L39" s="22"/>
    </row>
    <row r="40" spans="1:12" ht="24" x14ac:dyDescent="0.2">
      <c r="A40" s="191" t="s">
        <v>115</v>
      </c>
      <c r="B40" s="184" t="s">
        <v>14</v>
      </c>
      <c r="C40" s="194" t="s">
        <v>28</v>
      </c>
      <c r="D40" s="195"/>
      <c r="E40" s="194"/>
      <c r="F40" s="195"/>
      <c r="G40" s="192">
        <f>G8</f>
        <v>118</v>
      </c>
      <c r="H40" s="192">
        <f>H8</f>
        <v>118</v>
      </c>
      <c r="I40" s="192">
        <f>I8</f>
        <v>118</v>
      </c>
      <c r="J40" s="192">
        <f>G40+H40+I40</f>
        <v>354</v>
      </c>
      <c r="K40" s="134"/>
    </row>
  </sheetData>
  <mergeCells count="53">
    <mergeCell ref="A3:F3"/>
    <mergeCell ref="K3:K9"/>
    <mergeCell ref="A4:F4"/>
    <mergeCell ref="A5:A6"/>
    <mergeCell ref="B5:B6"/>
    <mergeCell ref="I5:I6"/>
    <mergeCell ref="J5:J6"/>
    <mergeCell ref="A7:F7"/>
    <mergeCell ref="A8:A9"/>
    <mergeCell ref="B8:B9"/>
    <mergeCell ref="C8:C9"/>
    <mergeCell ref="D8:D9"/>
    <mergeCell ref="E8:E9"/>
    <mergeCell ref="F8:F9"/>
    <mergeCell ref="G8:G9"/>
    <mergeCell ref="C5:C6"/>
    <mergeCell ref="A1:A2"/>
    <mergeCell ref="B1:B2"/>
    <mergeCell ref="C1:F1"/>
    <mergeCell ref="G1:J1"/>
    <mergeCell ref="K1:K2"/>
    <mergeCell ref="D5:D6"/>
    <mergeCell ref="E5:E6"/>
    <mergeCell ref="F5:F6"/>
    <mergeCell ref="G5:G6"/>
    <mergeCell ref="H5:H6"/>
    <mergeCell ref="H8:H9"/>
    <mergeCell ref="I8:I9"/>
    <mergeCell ref="J8:J9"/>
    <mergeCell ref="A10:A11"/>
    <mergeCell ref="B10:B36"/>
    <mergeCell ref="C10:C11"/>
    <mergeCell ref="D10:D11"/>
    <mergeCell ref="E10:E11"/>
    <mergeCell ref="F10:F11"/>
    <mergeCell ref="G10:G11"/>
    <mergeCell ref="A22:A25"/>
    <mergeCell ref="F28:F29"/>
    <mergeCell ref="G28:G29"/>
    <mergeCell ref="H28:H29"/>
    <mergeCell ref="I28:I29"/>
    <mergeCell ref="J28:J29"/>
    <mergeCell ref="K26:K36"/>
    <mergeCell ref="H10:H11"/>
    <mergeCell ref="I10:I11"/>
    <mergeCell ref="J10:J11"/>
    <mergeCell ref="K10:K14"/>
    <mergeCell ref="E27:E31"/>
    <mergeCell ref="A12:A16"/>
    <mergeCell ref="A18:A19"/>
    <mergeCell ref="C28:C29"/>
    <mergeCell ref="D28:D29"/>
    <mergeCell ref="A27:A3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49"/>
  <sheetViews>
    <sheetView topLeftCell="A31" zoomScale="90" zoomScaleNormal="90" workbookViewId="0">
      <selection activeCell="G39" sqref="G39"/>
    </sheetView>
  </sheetViews>
  <sheetFormatPr defaultRowHeight="12.75" x14ac:dyDescent="0.2"/>
  <cols>
    <col min="1" max="1" width="30.85546875" style="68" customWidth="1"/>
    <col min="2" max="2" width="12.140625" style="7" customWidth="1"/>
    <col min="3" max="3" width="6.42578125" customWidth="1"/>
    <col min="4" max="4" width="7.42578125" style="24" customWidth="1"/>
    <col min="5" max="5" width="13.28515625" customWidth="1"/>
    <col min="6" max="6" width="6" style="24" customWidth="1"/>
    <col min="7" max="7" width="10.7109375" style="37" customWidth="1"/>
    <col min="8" max="8" width="10.42578125" style="37" customWidth="1"/>
    <col min="9" max="9" width="9.140625" style="37"/>
    <col min="10" max="10" width="10.140625" style="37" customWidth="1"/>
    <col min="11" max="11" width="25.28515625" customWidth="1"/>
    <col min="14" max="14" width="10" bestFit="1" customWidth="1"/>
    <col min="15" max="15" width="10.140625" customWidth="1"/>
    <col min="16" max="16" width="10.28515625" customWidth="1"/>
    <col min="17" max="17" width="12.42578125" customWidth="1"/>
  </cols>
  <sheetData>
    <row r="1" spans="1:18" ht="56.25" customHeight="1" x14ac:dyDescent="0.2">
      <c r="A1" s="287" t="s">
        <v>44</v>
      </c>
      <c r="B1" s="281" t="s">
        <v>3</v>
      </c>
      <c r="C1" s="281" t="s">
        <v>2</v>
      </c>
      <c r="D1" s="281"/>
      <c r="E1" s="281"/>
      <c r="F1" s="281"/>
      <c r="G1" s="281" t="s">
        <v>46</v>
      </c>
      <c r="H1" s="281"/>
      <c r="I1" s="281"/>
      <c r="J1" s="281"/>
      <c r="K1" s="281" t="s">
        <v>47</v>
      </c>
    </row>
    <row r="2" spans="1:18" ht="24" x14ac:dyDescent="0.2">
      <c r="A2" s="287"/>
      <c r="B2" s="281"/>
      <c r="C2" s="40" t="s">
        <v>3</v>
      </c>
      <c r="D2" s="40" t="s">
        <v>4</v>
      </c>
      <c r="E2" s="40" t="s">
        <v>5</v>
      </c>
      <c r="F2" s="40" t="s">
        <v>6</v>
      </c>
      <c r="G2" s="70" t="s">
        <v>32</v>
      </c>
      <c r="H2" s="40" t="s">
        <v>33</v>
      </c>
      <c r="I2" s="40" t="s">
        <v>34</v>
      </c>
      <c r="J2" s="40" t="s">
        <v>63</v>
      </c>
      <c r="K2" s="281"/>
      <c r="N2">
        <v>18</v>
      </c>
      <c r="O2">
        <v>19</v>
      </c>
      <c r="P2">
        <v>20</v>
      </c>
      <c r="Q2" t="s">
        <v>172</v>
      </c>
    </row>
    <row r="3" spans="1:18" ht="24" customHeight="1" x14ac:dyDescent="0.2">
      <c r="A3" s="282" t="s">
        <v>64</v>
      </c>
      <c r="B3" s="282"/>
      <c r="C3" s="282"/>
      <c r="D3" s="282"/>
      <c r="E3" s="282"/>
      <c r="F3" s="282"/>
      <c r="G3" s="44">
        <f>G4+G10+G34</f>
        <v>2650.6</v>
      </c>
      <c r="H3" s="44">
        <f t="shared" ref="H3:I3" si="0">H4+H10+H34</f>
        <v>2650.6</v>
      </c>
      <c r="I3" s="44">
        <f t="shared" si="0"/>
        <v>2650.6</v>
      </c>
      <c r="J3" s="44">
        <f>J4+J10+J34</f>
        <v>7951.8</v>
      </c>
      <c r="K3" s="8"/>
      <c r="L3" s="22"/>
      <c r="M3" t="s">
        <v>164</v>
      </c>
      <c r="N3" s="83">
        <f>G16+G21+G30+G5+G7+G8+G26</f>
        <v>346.6</v>
      </c>
      <c r="O3" s="22">
        <f t="shared" ref="O3:P3" si="1">H16+H21+H30+H5+H7+H8+H26</f>
        <v>346.6</v>
      </c>
      <c r="P3" s="22">
        <f t="shared" si="1"/>
        <v>346.6</v>
      </c>
      <c r="Q3" s="22">
        <f>P3+O3+N3</f>
        <v>1039.8000000000002</v>
      </c>
    </row>
    <row r="4" spans="1:18" ht="40.5" customHeight="1" x14ac:dyDescent="0.2">
      <c r="A4" s="282" t="s">
        <v>65</v>
      </c>
      <c r="B4" s="282"/>
      <c r="C4" s="282"/>
      <c r="D4" s="282"/>
      <c r="E4" s="282"/>
      <c r="F4" s="282"/>
      <c r="G4" s="44">
        <f>G5+G6+G7+G8+G9</f>
        <v>346.6</v>
      </c>
      <c r="H4" s="44">
        <f t="shared" ref="H4:I4" si="2">H5+H6+H7+H8+H9</f>
        <v>346.6</v>
      </c>
      <c r="I4" s="44">
        <f t="shared" si="2"/>
        <v>346.6</v>
      </c>
      <c r="J4" s="44">
        <f>J5+J6+J7+J8+J9</f>
        <v>1039.8</v>
      </c>
      <c r="K4" s="283" t="s">
        <v>66</v>
      </c>
      <c r="M4" t="s">
        <v>165</v>
      </c>
      <c r="N4" s="83">
        <f>G9+G11+G12+G13+G36+G17+G37+G38+G31+G22+G18</f>
        <v>2304</v>
      </c>
      <c r="O4" s="22">
        <f>H9+H11+H12+H13+H36+H17+H37+H38</f>
        <v>2304</v>
      </c>
      <c r="P4" s="22">
        <f>I9+I11+I12+I13+I36+I17+I37+I38</f>
        <v>2304</v>
      </c>
      <c r="Q4" s="22">
        <f t="shared" ref="Q4:Q7" si="3">P4+O4+N4</f>
        <v>6912</v>
      </c>
    </row>
    <row r="5" spans="1:18" ht="36" x14ac:dyDescent="0.2">
      <c r="A5" s="14" t="s">
        <v>67</v>
      </c>
      <c r="B5" s="286" t="s">
        <v>18</v>
      </c>
      <c r="C5" s="15" t="s">
        <v>27</v>
      </c>
      <c r="D5" s="23" t="s">
        <v>135</v>
      </c>
      <c r="E5" s="15" t="s">
        <v>134</v>
      </c>
      <c r="F5" s="23" t="s">
        <v>129</v>
      </c>
      <c r="G5" s="45">
        <v>128</v>
      </c>
      <c r="H5" s="45">
        <v>128</v>
      </c>
      <c r="I5" s="45">
        <v>128</v>
      </c>
      <c r="J5" s="44">
        <f t="shared" ref="J5:J38" si="4">I5+H5+G5</f>
        <v>384</v>
      </c>
      <c r="K5" s="284"/>
      <c r="M5" t="s">
        <v>148</v>
      </c>
      <c r="N5" s="22">
        <f>G18+G23+G27+G32</f>
        <v>0</v>
      </c>
      <c r="O5" s="22">
        <f t="shared" ref="O5:P5" si="5">H18+H23+H27+H32</f>
        <v>0</v>
      </c>
      <c r="P5" s="22">
        <f t="shared" si="5"/>
        <v>0</v>
      </c>
      <c r="Q5" s="22">
        <f t="shared" si="3"/>
        <v>0</v>
      </c>
    </row>
    <row r="6" spans="1:18" ht="36" x14ac:dyDescent="0.2">
      <c r="A6" s="14" t="s">
        <v>68</v>
      </c>
      <c r="B6" s="286"/>
      <c r="C6" s="15" t="s">
        <v>27</v>
      </c>
      <c r="D6" s="23"/>
      <c r="E6" s="3"/>
      <c r="F6" s="21"/>
      <c r="G6" s="45">
        <v>0</v>
      </c>
      <c r="H6" s="45">
        <v>0</v>
      </c>
      <c r="I6" s="45">
        <v>0</v>
      </c>
      <c r="J6" s="44">
        <f t="shared" si="4"/>
        <v>0</v>
      </c>
      <c r="K6" s="284"/>
      <c r="M6" t="s">
        <v>171</v>
      </c>
      <c r="N6" s="83">
        <f>G24+G28+G33+G19</f>
        <v>0</v>
      </c>
      <c r="O6" s="22">
        <f t="shared" ref="O6:P6" si="6">H24+H28+H33</f>
        <v>0</v>
      </c>
      <c r="P6" s="22">
        <f t="shared" si="6"/>
        <v>0</v>
      </c>
      <c r="Q6" s="22">
        <f t="shared" si="3"/>
        <v>0</v>
      </c>
    </row>
    <row r="7" spans="1:18" ht="72" x14ac:dyDescent="0.2">
      <c r="A7" s="14" t="s">
        <v>69</v>
      </c>
      <c r="B7" s="286"/>
      <c r="C7" s="15" t="s">
        <v>27</v>
      </c>
      <c r="D7" s="23" t="s">
        <v>85</v>
      </c>
      <c r="E7" s="3" t="s">
        <v>120</v>
      </c>
      <c r="F7" s="23">
        <v>240</v>
      </c>
      <c r="G7" s="93">
        <v>218.6</v>
      </c>
      <c r="H7" s="45">
        <v>218.6</v>
      </c>
      <c r="I7" s="45">
        <v>218.6</v>
      </c>
      <c r="J7" s="44">
        <f t="shared" si="4"/>
        <v>655.8</v>
      </c>
      <c r="K7" s="284"/>
      <c r="M7" t="s">
        <v>178</v>
      </c>
      <c r="N7" s="83">
        <f>G15</f>
        <v>0</v>
      </c>
      <c r="O7" s="22">
        <f t="shared" ref="O7:P7" si="7">H15</f>
        <v>0</v>
      </c>
      <c r="P7" s="22">
        <f t="shared" si="7"/>
        <v>0</v>
      </c>
      <c r="Q7" s="22">
        <f t="shared" si="3"/>
        <v>0</v>
      </c>
    </row>
    <row r="8" spans="1:18" x14ac:dyDescent="0.2">
      <c r="A8" s="288" t="s">
        <v>70</v>
      </c>
      <c r="B8" s="286"/>
      <c r="C8" s="15" t="s">
        <v>27</v>
      </c>
      <c r="D8" s="23" t="s">
        <v>86</v>
      </c>
      <c r="E8" s="3" t="s">
        <v>159</v>
      </c>
      <c r="F8" s="23" t="s">
        <v>158</v>
      </c>
      <c r="G8" s="45">
        <v>0</v>
      </c>
      <c r="H8" s="45">
        <v>0</v>
      </c>
      <c r="I8" s="45">
        <v>0</v>
      </c>
      <c r="J8" s="44">
        <f t="shared" si="4"/>
        <v>0</v>
      </c>
      <c r="K8" s="284"/>
      <c r="N8" s="22">
        <f>N7+N6+N5+N4+N3</f>
        <v>2650.6</v>
      </c>
      <c r="O8" s="22">
        <f t="shared" ref="O8:P8" si="8">O7+O6+O5+O4+O3</f>
        <v>2650.6</v>
      </c>
      <c r="P8" s="22">
        <f t="shared" si="8"/>
        <v>2650.6</v>
      </c>
      <c r="Q8" s="22">
        <f>Q7+Q6+Q5+Q4+Q3</f>
        <v>7951.8</v>
      </c>
      <c r="R8" s="22">
        <f>P8+O8+N8</f>
        <v>7951.7999999999993</v>
      </c>
    </row>
    <row r="9" spans="1:18" ht="26.25" customHeight="1" x14ac:dyDescent="0.2">
      <c r="A9" s="289"/>
      <c r="B9" s="286"/>
      <c r="C9" s="15" t="s">
        <v>27</v>
      </c>
      <c r="D9" s="23" t="s">
        <v>86</v>
      </c>
      <c r="E9" s="3" t="s">
        <v>156</v>
      </c>
      <c r="F9" s="35">
        <v>240</v>
      </c>
      <c r="G9" s="45">
        <v>0</v>
      </c>
      <c r="H9" s="45">
        <v>0</v>
      </c>
      <c r="I9" s="45">
        <v>0</v>
      </c>
      <c r="J9" s="44">
        <f t="shared" si="4"/>
        <v>0</v>
      </c>
      <c r="K9" s="285"/>
    </row>
    <row r="10" spans="1:18" ht="24" customHeight="1" x14ac:dyDescent="0.2">
      <c r="A10" s="292" t="s">
        <v>71</v>
      </c>
      <c r="B10" s="292"/>
      <c r="C10" s="292"/>
      <c r="D10" s="292"/>
      <c r="E10" s="292"/>
      <c r="F10" s="292"/>
      <c r="G10" s="44">
        <f>G11+G12+G13+G14+G20+G25+G29</f>
        <v>332.5</v>
      </c>
      <c r="H10" s="44">
        <f t="shared" ref="H10:I10" si="9">H11+H12+H13+H14+H20+H25+H29</f>
        <v>332.5</v>
      </c>
      <c r="I10" s="44">
        <f t="shared" si="9"/>
        <v>332.5</v>
      </c>
      <c r="J10" s="44">
        <f>J11+J12+J13+J14+J20+J25+J29</f>
        <v>997.5</v>
      </c>
      <c r="K10" s="2"/>
      <c r="N10" s="22">
        <f>G3-N8</f>
        <v>0</v>
      </c>
      <c r="O10" s="22"/>
      <c r="P10" s="22"/>
      <c r="Q10" s="22"/>
    </row>
    <row r="11" spans="1:18" ht="21" customHeight="1" x14ac:dyDescent="0.2">
      <c r="A11" s="293" t="s">
        <v>72</v>
      </c>
      <c r="B11" s="6" t="s">
        <v>73</v>
      </c>
      <c r="C11" s="78">
        <v>803</v>
      </c>
      <c r="D11" s="82" t="s">
        <v>187</v>
      </c>
      <c r="E11" s="78" t="s">
        <v>121</v>
      </c>
      <c r="F11" s="79">
        <v>120</v>
      </c>
      <c r="G11" s="45">
        <v>10</v>
      </c>
      <c r="H11" s="45">
        <v>10</v>
      </c>
      <c r="I11" s="45">
        <v>10</v>
      </c>
      <c r="J11" s="44">
        <f>I11+H11+G11</f>
        <v>30</v>
      </c>
      <c r="K11" s="290" t="s">
        <v>74</v>
      </c>
    </row>
    <row r="12" spans="1:18" ht="21.75" customHeight="1" x14ac:dyDescent="0.2">
      <c r="A12" s="294"/>
      <c r="B12" s="296" t="s">
        <v>18</v>
      </c>
      <c r="C12" s="78" t="s">
        <v>27</v>
      </c>
      <c r="D12" s="79" t="s">
        <v>93</v>
      </c>
      <c r="E12" s="78" t="s">
        <v>121</v>
      </c>
      <c r="F12" s="79">
        <v>120</v>
      </c>
      <c r="G12" s="45">
        <v>10</v>
      </c>
      <c r="H12" s="45">
        <v>10</v>
      </c>
      <c r="I12" s="45">
        <v>10</v>
      </c>
      <c r="J12" s="44">
        <f t="shared" si="4"/>
        <v>30</v>
      </c>
      <c r="K12" s="290"/>
    </row>
    <row r="13" spans="1:18" ht="18" customHeight="1" x14ac:dyDescent="0.2">
      <c r="A13" s="295"/>
      <c r="B13" s="297"/>
      <c r="C13" s="78" t="s">
        <v>27</v>
      </c>
      <c r="D13" s="79" t="s">
        <v>160</v>
      </c>
      <c r="E13" s="78" t="s">
        <v>121</v>
      </c>
      <c r="F13" s="79">
        <v>540</v>
      </c>
      <c r="G13" s="45">
        <v>312.5</v>
      </c>
      <c r="H13" s="45">
        <v>312.5</v>
      </c>
      <c r="I13" s="45">
        <v>312.5</v>
      </c>
      <c r="J13" s="44">
        <f t="shared" si="4"/>
        <v>937.5</v>
      </c>
      <c r="K13" s="290"/>
    </row>
    <row r="14" spans="1:18" ht="45.75" customHeight="1" x14ac:dyDescent="0.2">
      <c r="A14" s="39" t="s">
        <v>124</v>
      </c>
      <c r="B14" s="297"/>
      <c r="C14" s="78" t="s">
        <v>27</v>
      </c>
      <c r="D14" s="79" t="s">
        <v>62</v>
      </c>
      <c r="E14" s="80" t="s">
        <v>75</v>
      </c>
      <c r="F14" s="81">
        <v>540</v>
      </c>
      <c r="G14" s="44">
        <f>G15+G16+G17+G18+G19</f>
        <v>0</v>
      </c>
      <c r="H14" s="44">
        <f t="shared" ref="H14:J14" si="10">H18+H17+H16+H15+H19</f>
        <v>0</v>
      </c>
      <c r="I14" s="44">
        <f t="shared" si="10"/>
        <v>0</v>
      </c>
      <c r="J14" s="44">
        <f t="shared" si="10"/>
        <v>0</v>
      </c>
      <c r="K14" s="290" t="s">
        <v>126</v>
      </c>
      <c r="M14" s="22"/>
      <c r="N14" s="22"/>
    </row>
    <row r="15" spans="1:18" s="61" customFormat="1" ht="25.5" customHeight="1" x14ac:dyDescent="0.2">
      <c r="A15" s="55" t="s">
        <v>175</v>
      </c>
      <c r="B15" s="297"/>
      <c r="C15" s="80" t="s">
        <v>27</v>
      </c>
      <c r="D15" s="81" t="s">
        <v>62</v>
      </c>
      <c r="E15" s="80" t="s">
        <v>75</v>
      </c>
      <c r="F15" s="81">
        <v>540</v>
      </c>
      <c r="G15" s="59">
        <v>0</v>
      </c>
      <c r="H15" s="59">
        <v>0</v>
      </c>
      <c r="I15" s="59">
        <v>0</v>
      </c>
      <c r="J15" s="60">
        <f>I15+H15+G15</f>
        <v>0</v>
      </c>
      <c r="K15" s="290"/>
      <c r="L15" s="63"/>
      <c r="M15" s="63"/>
    </row>
    <row r="16" spans="1:18" s="61" customFormat="1" ht="14.25" customHeight="1" x14ac:dyDescent="0.2">
      <c r="A16" s="55" t="s">
        <v>76</v>
      </c>
      <c r="B16" s="297"/>
      <c r="C16" s="80" t="s">
        <v>27</v>
      </c>
      <c r="D16" s="81" t="s">
        <v>62</v>
      </c>
      <c r="E16" s="80" t="s">
        <v>75</v>
      </c>
      <c r="F16" s="81">
        <v>540</v>
      </c>
      <c r="G16" s="59">
        <v>0</v>
      </c>
      <c r="H16" s="59">
        <v>0</v>
      </c>
      <c r="I16" s="59">
        <v>0</v>
      </c>
      <c r="J16" s="60">
        <f t="shared" si="4"/>
        <v>0</v>
      </c>
      <c r="K16" s="290"/>
    </row>
    <row r="17" spans="1:14" s="65" customFormat="1" ht="17.25" customHeight="1" x14ac:dyDescent="0.2">
      <c r="A17" s="299" t="s">
        <v>125</v>
      </c>
      <c r="B17" s="297"/>
      <c r="C17" s="81" t="s">
        <v>27</v>
      </c>
      <c r="D17" s="81" t="s">
        <v>62</v>
      </c>
      <c r="E17" s="81" t="s">
        <v>182</v>
      </c>
      <c r="F17" s="81" t="s">
        <v>192</v>
      </c>
      <c r="G17" s="64">
        <v>0</v>
      </c>
      <c r="H17" s="64">
        <v>0</v>
      </c>
      <c r="I17" s="64">
        <v>0</v>
      </c>
      <c r="J17" s="60">
        <f t="shared" si="4"/>
        <v>0</v>
      </c>
      <c r="K17" s="290"/>
    </row>
    <row r="18" spans="1:14" s="61" customFormat="1" ht="15.75" customHeight="1" x14ac:dyDescent="0.2">
      <c r="A18" s="300"/>
      <c r="B18" s="297"/>
      <c r="C18" s="81" t="s">
        <v>27</v>
      </c>
      <c r="D18" s="81" t="s">
        <v>62</v>
      </c>
      <c r="E18" s="81" t="s">
        <v>182</v>
      </c>
      <c r="F18" s="81" t="s">
        <v>129</v>
      </c>
      <c r="G18" s="94">
        <v>0</v>
      </c>
      <c r="H18" s="59">
        <v>0</v>
      </c>
      <c r="I18" s="59">
        <v>0</v>
      </c>
      <c r="J18" s="60">
        <f t="shared" si="4"/>
        <v>0</v>
      </c>
      <c r="K18" s="290"/>
      <c r="M18" s="63"/>
    </row>
    <row r="19" spans="1:14" s="61" customFormat="1" ht="21.75" customHeight="1" x14ac:dyDescent="0.2">
      <c r="A19" s="55" t="s">
        <v>41</v>
      </c>
      <c r="B19" s="297"/>
      <c r="C19" s="80"/>
      <c r="D19" s="81"/>
      <c r="E19" s="95"/>
      <c r="F19" s="81"/>
      <c r="G19" s="94">
        <v>0</v>
      </c>
      <c r="H19" s="59">
        <v>0</v>
      </c>
      <c r="I19" s="59">
        <v>0</v>
      </c>
      <c r="J19" s="60">
        <f t="shared" si="4"/>
        <v>0</v>
      </c>
      <c r="K19" s="52"/>
      <c r="M19" s="63"/>
    </row>
    <row r="20" spans="1:14" ht="36" customHeight="1" x14ac:dyDescent="0.2">
      <c r="A20" s="39" t="s">
        <v>145</v>
      </c>
      <c r="B20" s="297"/>
      <c r="C20" s="88" t="s">
        <v>27</v>
      </c>
      <c r="D20" s="89"/>
      <c r="E20" s="88"/>
      <c r="F20" s="89"/>
      <c r="G20" s="44">
        <f>G21+G23+G24+G22</f>
        <v>0</v>
      </c>
      <c r="H20" s="44">
        <f t="shared" ref="H20:I20" si="11">H21+H23+H24</f>
        <v>0</v>
      </c>
      <c r="I20" s="44">
        <f t="shared" si="11"/>
        <v>0</v>
      </c>
      <c r="J20" s="44">
        <f>J21+J23+J24+J22</f>
        <v>0</v>
      </c>
      <c r="K20" s="283" t="s">
        <v>166</v>
      </c>
    </row>
    <row r="21" spans="1:14" s="61" customFormat="1" ht="14.25" customHeight="1" x14ac:dyDescent="0.2">
      <c r="A21" s="55" t="s">
        <v>76</v>
      </c>
      <c r="B21" s="297"/>
      <c r="C21" s="80" t="s">
        <v>27</v>
      </c>
      <c r="D21" s="81" t="s">
        <v>162</v>
      </c>
      <c r="E21" s="80" t="s">
        <v>128</v>
      </c>
      <c r="F21" s="81" t="s">
        <v>129</v>
      </c>
      <c r="G21" s="59">
        <v>0</v>
      </c>
      <c r="H21" s="59">
        <v>0</v>
      </c>
      <c r="I21" s="59">
        <v>0</v>
      </c>
      <c r="J21" s="60">
        <f t="shared" si="4"/>
        <v>0</v>
      </c>
      <c r="K21" s="284"/>
    </row>
    <row r="22" spans="1:14" s="61" customFormat="1" ht="14.25" customHeight="1" x14ac:dyDescent="0.2">
      <c r="A22" s="55" t="s">
        <v>125</v>
      </c>
      <c r="B22" s="297"/>
      <c r="C22" s="80" t="s">
        <v>27</v>
      </c>
      <c r="D22" s="81" t="s">
        <v>180</v>
      </c>
      <c r="E22" s="80" t="s">
        <v>188</v>
      </c>
      <c r="F22" s="81" t="s">
        <v>181</v>
      </c>
      <c r="G22" s="59">
        <v>0</v>
      </c>
      <c r="H22" s="59">
        <v>0</v>
      </c>
      <c r="I22" s="59">
        <v>0</v>
      </c>
      <c r="J22" s="60">
        <f>I22+H22+G22</f>
        <v>0</v>
      </c>
      <c r="K22" s="284"/>
    </row>
    <row r="23" spans="1:14" s="61" customFormat="1" ht="24" customHeight="1" x14ac:dyDescent="0.2">
      <c r="A23" s="55" t="s">
        <v>127</v>
      </c>
      <c r="B23" s="297"/>
      <c r="C23" s="80"/>
      <c r="D23" s="81"/>
      <c r="E23" s="80"/>
      <c r="F23" s="81"/>
      <c r="G23" s="59">
        <v>0</v>
      </c>
      <c r="H23" s="59">
        <v>0</v>
      </c>
      <c r="I23" s="59">
        <v>0</v>
      </c>
      <c r="J23" s="60">
        <f t="shared" si="4"/>
        <v>0</v>
      </c>
      <c r="K23" s="284"/>
    </row>
    <row r="24" spans="1:14" s="61" customFormat="1" ht="17.25" customHeight="1" x14ac:dyDescent="0.2">
      <c r="A24" s="55" t="s">
        <v>41</v>
      </c>
      <c r="B24" s="297"/>
      <c r="C24" s="80"/>
      <c r="D24" s="81"/>
      <c r="E24" s="80"/>
      <c r="F24" s="81"/>
      <c r="G24" s="59">
        <v>0</v>
      </c>
      <c r="H24" s="59">
        <v>0</v>
      </c>
      <c r="I24" s="59">
        <v>0</v>
      </c>
      <c r="J24" s="60">
        <f t="shared" si="4"/>
        <v>0</v>
      </c>
      <c r="K24" s="284"/>
    </row>
    <row r="25" spans="1:14" ht="63.75" customHeight="1" x14ac:dyDescent="0.2">
      <c r="A25" s="39" t="s">
        <v>179</v>
      </c>
      <c r="B25" s="297"/>
      <c r="C25" s="88"/>
      <c r="D25" s="89"/>
      <c r="E25" s="88"/>
      <c r="F25" s="89"/>
      <c r="G25" s="44">
        <f>G26+G27+G28</f>
        <v>0</v>
      </c>
      <c r="H25" s="44">
        <f t="shared" ref="H25:J25" si="12">H26+H27+H28</f>
        <v>0</v>
      </c>
      <c r="I25" s="44">
        <f t="shared" si="12"/>
        <v>0</v>
      </c>
      <c r="J25" s="44">
        <f t="shared" si="12"/>
        <v>0</v>
      </c>
      <c r="K25" s="284"/>
    </row>
    <row r="26" spans="1:14" s="61" customFormat="1" ht="15" customHeight="1" x14ac:dyDescent="0.2">
      <c r="A26" s="55" t="s">
        <v>76</v>
      </c>
      <c r="B26" s="297"/>
      <c r="C26" s="80" t="s">
        <v>27</v>
      </c>
      <c r="D26" s="81" t="s">
        <v>160</v>
      </c>
      <c r="E26" s="62" t="s">
        <v>161</v>
      </c>
      <c r="F26" s="81" t="s">
        <v>129</v>
      </c>
      <c r="G26" s="59">
        <v>0</v>
      </c>
      <c r="H26" s="59">
        <v>0</v>
      </c>
      <c r="I26" s="59">
        <v>0</v>
      </c>
      <c r="J26" s="60">
        <f t="shared" si="4"/>
        <v>0</v>
      </c>
      <c r="K26" s="284"/>
    </row>
    <row r="27" spans="1:14" s="61" customFormat="1" ht="24" customHeight="1" x14ac:dyDescent="0.2">
      <c r="A27" s="55" t="s">
        <v>127</v>
      </c>
      <c r="B27" s="297"/>
      <c r="C27" s="80"/>
      <c r="D27" s="81"/>
      <c r="E27" s="80"/>
      <c r="F27" s="81"/>
      <c r="G27" s="59">
        <v>0</v>
      </c>
      <c r="H27" s="59">
        <v>0</v>
      </c>
      <c r="I27" s="59">
        <v>0</v>
      </c>
      <c r="J27" s="60">
        <f t="shared" si="4"/>
        <v>0</v>
      </c>
      <c r="K27" s="284"/>
    </row>
    <row r="28" spans="1:14" s="61" customFormat="1" ht="15" customHeight="1" x14ac:dyDescent="0.2">
      <c r="A28" s="55" t="s">
        <v>41</v>
      </c>
      <c r="B28" s="297"/>
      <c r="C28" s="80"/>
      <c r="D28" s="81"/>
      <c r="E28" s="80"/>
      <c r="F28" s="81"/>
      <c r="G28" s="59">
        <v>0</v>
      </c>
      <c r="H28" s="59">
        <v>0</v>
      </c>
      <c r="I28" s="59">
        <v>0</v>
      </c>
      <c r="J28" s="60">
        <f t="shared" si="4"/>
        <v>0</v>
      </c>
      <c r="K28" s="285"/>
    </row>
    <row r="29" spans="1:14" ht="48.75" customHeight="1" x14ac:dyDescent="0.2">
      <c r="A29" s="39" t="s">
        <v>176</v>
      </c>
      <c r="B29" s="297"/>
      <c r="C29" s="88"/>
      <c r="D29" s="89"/>
      <c r="E29" s="88"/>
      <c r="F29" s="89"/>
      <c r="G29" s="44">
        <f>G30+G32+G33+G31</f>
        <v>0</v>
      </c>
      <c r="H29" s="44">
        <f>H30+H32+H33</f>
        <v>0</v>
      </c>
      <c r="I29" s="44">
        <f>I30+I32+I33</f>
        <v>0</v>
      </c>
      <c r="J29" s="44">
        <f>J30+J32+J33+J31</f>
        <v>0</v>
      </c>
      <c r="K29" s="283" t="s">
        <v>163</v>
      </c>
    </row>
    <row r="30" spans="1:14" s="61" customFormat="1" ht="27" customHeight="1" x14ac:dyDescent="0.2">
      <c r="A30" s="55" t="s">
        <v>76</v>
      </c>
      <c r="B30" s="297"/>
      <c r="C30" s="81" t="s">
        <v>194</v>
      </c>
      <c r="D30" s="81" t="s">
        <v>183</v>
      </c>
      <c r="E30" s="81" t="s">
        <v>177</v>
      </c>
      <c r="F30" s="81" t="s">
        <v>184</v>
      </c>
      <c r="G30" s="59">
        <v>0</v>
      </c>
      <c r="H30" s="59">
        <v>0</v>
      </c>
      <c r="I30" s="59">
        <v>0</v>
      </c>
      <c r="J30" s="60">
        <f t="shared" si="4"/>
        <v>0</v>
      </c>
      <c r="K30" s="284"/>
    </row>
    <row r="31" spans="1:14" s="61" customFormat="1" ht="24" customHeight="1" x14ac:dyDescent="0.2">
      <c r="A31" s="55" t="s">
        <v>125</v>
      </c>
      <c r="B31" s="297"/>
      <c r="C31" s="80" t="s">
        <v>191</v>
      </c>
      <c r="D31" s="81" t="s">
        <v>180</v>
      </c>
      <c r="E31" s="81" t="s">
        <v>189</v>
      </c>
      <c r="F31" s="81" t="s">
        <v>181</v>
      </c>
      <c r="G31" s="59">
        <v>0</v>
      </c>
      <c r="H31" s="59">
        <v>0</v>
      </c>
      <c r="I31" s="59">
        <v>0</v>
      </c>
      <c r="J31" s="60">
        <f>I31+H31+G31</f>
        <v>0</v>
      </c>
      <c r="K31" s="284"/>
      <c r="N31" s="63"/>
    </row>
    <row r="32" spans="1:14" s="61" customFormat="1" ht="24" customHeight="1" x14ac:dyDescent="0.2">
      <c r="A32" s="55" t="s">
        <v>127</v>
      </c>
      <c r="B32" s="297"/>
      <c r="C32" s="80"/>
      <c r="D32" s="81"/>
      <c r="E32" s="80"/>
      <c r="F32" s="81"/>
      <c r="G32" s="59">
        <v>0</v>
      </c>
      <c r="H32" s="59">
        <v>0</v>
      </c>
      <c r="I32" s="59">
        <v>0</v>
      </c>
      <c r="J32" s="60">
        <f t="shared" si="4"/>
        <v>0</v>
      </c>
      <c r="K32" s="284"/>
    </row>
    <row r="33" spans="1:14" s="61" customFormat="1" ht="15" customHeight="1" x14ac:dyDescent="0.2">
      <c r="A33" s="55" t="s">
        <v>41</v>
      </c>
      <c r="B33" s="298"/>
      <c r="C33" s="56"/>
      <c r="D33" s="57"/>
      <c r="E33" s="58"/>
      <c r="F33" s="57"/>
      <c r="G33" s="59">
        <v>0</v>
      </c>
      <c r="H33" s="59">
        <v>0</v>
      </c>
      <c r="I33" s="59">
        <v>0</v>
      </c>
      <c r="J33" s="60">
        <f t="shared" si="4"/>
        <v>0</v>
      </c>
      <c r="K33" s="284"/>
    </row>
    <row r="34" spans="1:14" x14ac:dyDescent="0.2">
      <c r="A34" s="291" t="s">
        <v>77</v>
      </c>
      <c r="B34" s="291"/>
      <c r="C34" s="291"/>
      <c r="D34" s="291"/>
      <c r="E34" s="291"/>
      <c r="F34" s="291"/>
      <c r="G34" s="44">
        <f>G35+G36+G37+G38</f>
        <v>1971.5</v>
      </c>
      <c r="H34" s="44">
        <f t="shared" ref="H34:I34" si="13">H35+H36+H37+H38</f>
        <v>1971.5</v>
      </c>
      <c r="I34" s="44">
        <f t="shared" si="13"/>
        <v>1971.5</v>
      </c>
      <c r="J34" s="44">
        <f>J35+J36+J37+J38</f>
        <v>5914.5</v>
      </c>
      <c r="K34" s="2"/>
    </row>
    <row r="35" spans="1:14" ht="86.25" customHeight="1" x14ac:dyDescent="0.2">
      <c r="A35" s="51" t="s">
        <v>78</v>
      </c>
      <c r="B35" s="6" t="s">
        <v>73</v>
      </c>
      <c r="C35" s="3">
        <v>803</v>
      </c>
      <c r="D35" s="21">
        <v>1006</v>
      </c>
      <c r="E35" s="3" t="s">
        <v>122</v>
      </c>
      <c r="F35" s="21">
        <v>610</v>
      </c>
      <c r="G35" s="45">
        <v>0</v>
      </c>
      <c r="H35" s="45">
        <v>0</v>
      </c>
      <c r="I35" s="45">
        <v>0</v>
      </c>
      <c r="J35" s="44">
        <f t="shared" si="4"/>
        <v>0</v>
      </c>
      <c r="K35" s="2"/>
    </row>
    <row r="36" spans="1:14" ht="51.75" customHeight="1" x14ac:dyDescent="0.2">
      <c r="A36" s="51" t="s">
        <v>79</v>
      </c>
      <c r="B36" s="6" t="s">
        <v>18</v>
      </c>
      <c r="C36" s="15" t="s">
        <v>27</v>
      </c>
      <c r="D36" s="21">
        <v>1001</v>
      </c>
      <c r="E36" s="3" t="s">
        <v>119</v>
      </c>
      <c r="F36" s="21">
        <v>310</v>
      </c>
      <c r="G36" s="45">
        <v>1480.5</v>
      </c>
      <c r="H36" s="45">
        <v>1480.5</v>
      </c>
      <c r="I36" s="45">
        <v>1480.5</v>
      </c>
      <c r="J36" s="44">
        <f t="shared" si="4"/>
        <v>4441.5</v>
      </c>
      <c r="K36" s="6" t="s">
        <v>80</v>
      </c>
    </row>
    <row r="37" spans="1:14" ht="61.5" customHeight="1" x14ac:dyDescent="0.2">
      <c r="A37" s="67" t="s">
        <v>81</v>
      </c>
      <c r="B37" s="30"/>
      <c r="C37" s="31" t="s">
        <v>27</v>
      </c>
      <c r="D37" s="34">
        <v>1003</v>
      </c>
      <c r="E37" s="31" t="s">
        <v>123</v>
      </c>
      <c r="F37" s="34">
        <v>320</v>
      </c>
      <c r="G37" s="46">
        <v>441</v>
      </c>
      <c r="H37" s="46">
        <v>441</v>
      </c>
      <c r="I37" s="46">
        <v>441</v>
      </c>
      <c r="J37" s="44">
        <f t="shared" si="4"/>
        <v>1323</v>
      </c>
      <c r="K37" s="32" t="s">
        <v>82</v>
      </c>
    </row>
    <row r="38" spans="1:14" ht="60" customHeight="1" x14ac:dyDescent="0.2">
      <c r="A38" s="67" t="s">
        <v>152</v>
      </c>
      <c r="B38" s="30"/>
      <c r="C38" s="31" t="s">
        <v>27</v>
      </c>
      <c r="D38" s="34" t="s">
        <v>144</v>
      </c>
      <c r="E38" s="31" t="s">
        <v>155</v>
      </c>
      <c r="F38" s="34" t="s">
        <v>153</v>
      </c>
      <c r="G38" s="46">
        <v>50</v>
      </c>
      <c r="H38" s="46">
        <v>50</v>
      </c>
      <c r="I38" s="46">
        <v>50</v>
      </c>
      <c r="J38" s="44">
        <f t="shared" si="4"/>
        <v>150</v>
      </c>
      <c r="K38" s="32" t="s">
        <v>154</v>
      </c>
      <c r="N38" s="22"/>
    </row>
    <row r="39" spans="1:14" x14ac:dyDescent="0.2">
      <c r="A39" s="12" t="s">
        <v>58</v>
      </c>
      <c r="B39" s="6"/>
      <c r="C39" s="11"/>
      <c r="D39" s="13"/>
      <c r="E39" s="11"/>
      <c r="F39" s="13"/>
      <c r="G39" s="44">
        <f>G40+G41+G42+G43</f>
        <v>2650.6</v>
      </c>
      <c r="H39" s="44">
        <f t="shared" ref="H39:I39" si="14">H40+H41+H42+H43</f>
        <v>2650.6</v>
      </c>
      <c r="I39" s="44">
        <f t="shared" si="14"/>
        <v>2650.6</v>
      </c>
      <c r="J39" s="44">
        <f>I39+H39+G39</f>
        <v>7951.7999999999993</v>
      </c>
      <c r="K39" s="8"/>
      <c r="M39" s="22"/>
    </row>
    <row r="40" spans="1:14" ht="36" x14ac:dyDescent="0.2">
      <c r="A40" s="12" t="s">
        <v>83</v>
      </c>
      <c r="B40" s="6" t="s">
        <v>18</v>
      </c>
      <c r="C40" s="15" t="s">
        <v>27</v>
      </c>
      <c r="D40" s="13"/>
      <c r="E40" s="11"/>
      <c r="F40" s="13"/>
      <c r="G40" s="45">
        <f>G38+G36+G30+G26+G21+G17+G16+G15+G13+G12+G9+G8+G7+G5+G37+G31+G22+G18</f>
        <v>2640.6</v>
      </c>
      <c r="H40" s="45">
        <f t="shared" ref="H40:I40" si="15">H38+H36+H30+H26+H21+H17+H16+H15+H13+H12+H9+H8+H7+H5+H37+H31+H22</f>
        <v>2640.6</v>
      </c>
      <c r="I40" s="45">
        <f t="shared" si="15"/>
        <v>2640.6</v>
      </c>
      <c r="J40" s="45">
        <f>I40+H40+G40</f>
        <v>7921.7999999999993</v>
      </c>
      <c r="K40" s="8"/>
    </row>
    <row r="41" spans="1:14" x14ac:dyDescent="0.2">
      <c r="A41" s="12" t="s">
        <v>84</v>
      </c>
      <c r="B41" s="6" t="s">
        <v>73</v>
      </c>
      <c r="C41" s="11">
        <v>803</v>
      </c>
      <c r="D41" s="13"/>
      <c r="E41" s="2"/>
      <c r="F41" s="13"/>
      <c r="G41" s="45">
        <f>G35+G11</f>
        <v>10</v>
      </c>
      <c r="H41" s="45">
        <f t="shared" ref="H41:I41" si="16">H35+H11</f>
        <v>10</v>
      </c>
      <c r="I41" s="45">
        <f t="shared" si="16"/>
        <v>10</v>
      </c>
      <c r="J41" s="45">
        <f t="shared" ref="J41:J43" si="17">I41+H41+G41</f>
        <v>30</v>
      </c>
      <c r="K41" s="8"/>
    </row>
    <row r="42" spans="1:14" x14ac:dyDescent="0.2">
      <c r="A42" s="12" t="s">
        <v>170</v>
      </c>
      <c r="B42" s="6"/>
      <c r="C42" s="11"/>
      <c r="D42" s="13"/>
      <c r="E42" s="2"/>
      <c r="F42" s="13"/>
      <c r="G42" s="45">
        <f>G32+G27+G23</f>
        <v>0</v>
      </c>
      <c r="H42" s="45">
        <f t="shared" ref="H42:I42" si="18">H32+H27+H23+H18</f>
        <v>0</v>
      </c>
      <c r="I42" s="45">
        <f t="shared" si="18"/>
        <v>0</v>
      </c>
      <c r="J42" s="45">
        <f t="shared" si="17"/>
        <v>0</v>
      </c>
      <c r="K42" s="8"/>
    </row>
    <row r="43" spans="1:14" x14ac:dyDescent="0.2">
      <c r="A43" s="12" t="s">
        <v>41</v>
      </c>
      <c r="B43" s="6"/>
      <c r="C43" s="11"/>
      <c r="D43" s="13"/>
      <c r="E43" s="2"/>
      <c r="F43" s="13"/>
      <c r="G43" s="45">
        <f>G33+G28+G24+G19</f>
        <v>0</v>
      </c>
      <c r="H43" s="45">
        <f t="shared" ref="H43:I43" si="19">H33+H28+H24+H19</f>
        <v>0</v>
      </c>
      <c r="I43" s="45">
        <f t="shared" si="19"/>
        <v>0</v>
      </c>
      <c r="J43" s="45">
        <f t="shared" si="17"/>
        <v>0</v>
      </c>
      <c r="K43" s="8"/>
    </row>
    <row r="44" spans="1:14" x14ac:dyDescent="0.2">
      <c r="G44" s="71"/>
      <c r="H44" s="47"/>
      <c r="I44" s="47"/>
      <c r="J44" s="47"/>
    </row>
    <row r="45" spans="1:14" x14ac:dyDescent="0.2">
      <c r="G45" s="38">
        <f>G34+G10+G4</f>
        <v>2650.6</v>
      </c>
    </row>
    <row r="46" spans="1:14" x14ac:dyDescent="0.2">
      <c r="G46" s="38"/>
      <c r="H46" s="38"/>
      <c r="I46" s="38"/>
      <c r="J46" s="38"/>
    </row>
    <row r="47" spans="1:14" x14ac:dyDescent="0.2">
      <c r="G47" s="38"/>
    </row>
    <row r="48" spans="1:14" x14ac:dyDescent="0.2">
      <c r="G48" s="38"/>
    </row>
    <row r="49" spans="9:9" x14ac:dyDescent="0.2">
      <c r="I49" s="66"/>
    </row>
  </sheetData>
  <mergeCells count="19">
    <mergeCell ref="K14:K18"/>
    <mergeCell ref="A34:F34"/>
    <mergeCell ref="A10:F10"/>
    <mergeCell ref="A11:A13"/>
    <mergeCell ref="K11:K13"/>
    <mergeCell ref="B12:B33"/>
    <mergeCell ref="K29:K33"/>
    <mergeCell ref="K20:K28"/>
    <mergeCell ref="A17:A18"/>
    <mergeCell ref="K1:K2"/>
    <mergeCell ref="A3:F3"/>
    <mergeCell ref="A4:F4"/>
    <mergeCell ref="K4:K9"/>
    <mergeCell ref="B5:B9"/>
    <mergeCell ref="A1:A2"/>
    <mergeCell ref="B1:B2"/>
    <mergeCell ref="C1:F1"/>
    <mergeCell ref="G1:J1"/>
    <mergeCell ref="A8:A9"/>
  </mergeCells>
  <phoneticPr fontId="5" type="noConversion"/>
  <pageMargins left="0.75" right="0.75" top="1" bottom="1" header="0.5" footer="0.5"/>
  <pageSetup paperSize="9" scale="67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33"/>
  <sheetViews>
    <sheetView workbookViewId="0">
      <selection activeCell="I16" sqref="I16"/>
    </sheetView>
  </sheetViews>
  <sheetFormatPr defaultRowHeight="12.75" x14ac:dyDescent="0.2"/>
  <cols>
    <col min="1" max="1" width="36.7109375" style="87" customWidth="1"/>
    <col min="2" max="2" width="11.42578125" customWidth="1"/>
    <col min="3" max="3" width="5.28515625" customWidth="1"/>
    <col min="4" max="4" width="5.42578125" customWidth="1"/>
    <col min="5" max="5" width="10.140625" customWidth="1"/>
    <col min="6" max="6" width="5" customWidth="1"/>
    <col min="7" max="7" width="8.28515625" customWidth="1"/>
    <col min="8" max="8" width="8" customWidth="1"/>
    <col min="9" max="9" width="7.5703125" customWidth="1"/>
    <col min="11" max="11" width="18.7109375" customWidth="1"/>
  </cols>
  <sheetData>
    <row r="1" spans="1:16" ht="27" customHeight="1" x14ac:dyDescent="0.25">
      <c r="A1" s="307" t="s">
        <v>44</v>
      </c>
      <c r="B1" s="281" t="s">
        <v>45</v>
      </c>
      <c r="C1" s="281" t="s">
        <v>2</v>
      </c>
      <c r="D1" s="281"/>
      <c r="E1" s="281"/>
      <c r="F1" s="281"/>
      <c r="G1" s="281" t="s">
        <v>46</v>
      </c>
      <c r="H1" s="281"/>
      <c r="I1" s="281"/>
      <c r="J1" s="281"/>
      <c r="K1" s="281" t="s">
        <v>47</v>
      </c>
      <c r="L1" s="17"/>
    </row>
    <row r="2" spans="1:16" ht="53.25" customHeight="1" x14ac:dyDescent="0.25">
      <c r="A2" s="307"/>
      <c r="B2" s="281"/>
      <c r="C2" s="40" t="s">
        <v>3</v>
      </c>
      <c r="D2" s="40" t="s">
        <v>4</v>
      </c>
      <c r="E2" s="40" t="s">
        <v>5</v>
      </c>
      <c r="F2" s="40" t="s">
        <v>6</v>
      </c>
      <c r="G2" s="40">
        <v>2019</v>
      </c>
      <c r="H2" s="40">
        <v>2020</v>
      </c>
      <c r="I2" s="40">
        <v>2021</v>
      </c>
      <c r="J2" s="40" t="s">
        <v>63</v>
      </c>
      <c r="K2" s="281"/>
      <c r="L2" s="41"/>
      <c r="M2" s="37"/>
      <c r="N2" s="37"/>
      <c r="O2" s="37"/>
    </row>
    <row r="3" spans="1:16" ht="49.5" customHeight="1" x14ac:dyDescent="0.25">
      <c r="A3" s="225" t="s">
        <v>98</v>
      </c>
      <c r="B3" s="225"/>
      <c r="C3" s="225"/>
      <c r="D3" s="225"/>
      <c r="E3" s="225"/>
      <c r="F3" s="225"/>
      <c r="G3" s="97">
        <f>G4+G7+G25</f>
        <v>93027.7</v>
      </c>
      <c r="H3" s="124">
        <f>H4+H7+H25</f>
        <v>93027.599999999991</v>
      </c>
      <c r="I3" s="124">
        <f>I4+I7+I25</f>
        <v>93027.599999999991</v>
      </c>
      <c r="J3" s="97">
        <f>I3+H3+G3</f>
        <v>279082.89999999997</v>
      </c>
      <c r="K3" s="304" t="s">
        <v>99</v>
      </c>
      <c r="L3" s="41"/>
      <c r="M3" s="38"/>
      <c r="N3" s="37"/>
      <c r="O3" s="37"/>
    </row>
    <row r="4" spans="1:16" ht="27.75" customHeight="1" x14ac:dyDescent="0.25">
      <c r="A4" s="225" t="s">
        <v>100</v>
      </c>
      <c r="B4" s="225"/>
      <c r="C4" s="225"/>
      <c r="D4" s="225"/>
      <c r="E4" s="225"/>
      <c r="F4" s="225"/>
      <c r="G4" s="97">
        <f>G5</f>
        <v>6864.4</v>
      </c>
      <c r="H4" s="54">
        <f>H5</f>
        <v>6864.4</v>
      </c>
      <c r="I4" s="54">
        <f>I5</f>
        <v>6864.4</v>
      </c>
      <c r="J4" s="98">
        <f>I4+H4+G4</f>
        <v>20593.199999999997</v>
      </c>
      <c r="K4" s="305"/>
      <c r="L4" s="41"/>
      <c r="M4" s="37"/>
      <c r="N4" s="38"/>
      <c r="O4" s="37"/>
    </row>
    <row r="5" spans="1:16" ht="22.5" customHeight="1" x14ac:dyDescent="0.25">
      <c r="A5" s="268" t="s">
        <v>101</v>
      </c>
      <c r="B5" s="234" t="s">
        <v>18</v>
      </c>
      <c r="C5" s="269" t="s">
        <v>27</v>
      </c>
      <c r="D5" s="269" t="s">
        <v>93</v>
      </c>
      <c r="E5" s="270" t="s">
        <v>150</v>
      </c>
      <c r="F5" s="271">
        <v>610</v>
      </c>
      <c r="G5" s="279">
        <v>6864.4</v>
      </c>
      <c r="H5" s="279">
        <v>6864.4</v>
      </c>
      <c r="I5" s="279">
        <v>6864.4</v>
      </c>
      <c r="J5" s="280">
        <f>I5+H5+G5</f>
        <v>20593.199999999997</v>
      </c>
      <c r="K5" s="305"/>
      <c r="L5" s="41"/>
      <c r="M5" s="37"/>
      <c r="N5" s="38"/>
      <c r="O5" s="37"/>
    </row>
    <row r="6" spans="1:16" ht="19.5" customHeight="1" x14ac:dyDescent="0.25">
      <c r="A6" s="268"/>
      <c r="B6" s="237"/>
      <c r="C6" s="269"/>
      <c r="D6" s="269"/>
      <c r="E6" s="270"/>
      <c r="F6" s="271"/>
      <c r="G6" s="279"/>
      <c r="H6" s="279"/>
      <c r="I6" s="279"/>
      <c r="J6" s="280"/>
      <c r="K6" s="305"/>
      <c r="L6" s="42"/>
      <c r="M6" s="38"/>
      <c r="N6" s="37"/>
      <c r="O6" s="37"/>
    </row>
    <row r="7" spans="1:16" ht="28.5" customHeight="1" x14ac:dyDescent="0.25">
      <c r="A7" s="231" t="s">
        <v>102</v>
      </c>
      <c r="B7" s="231"/>
      <c r="C7" s="231"/>
      <c r="D7" s="231"/>
      <c r="E7" s="231"/>
      <c r="F7" s="231"/>
      <c r="G7" s="97">
        <f>G8+G10+G18</f>
        <v>86054.1</v>
      </c>
      <c r="H7" s="124">
        <f>H8+H10+H18</f>
        <v>86054</v>
      </c>
      <c r="I7" s="124">
        <f>I8+I10+I18</f>
        <v>86054</v>
      </c>
      <c r="J7" s="54">
        <f>I7+H7+G7</f>
        <v>258162.1</v>
      </c>
      <c r="K7" s="305"/>
      <c r="L7" s="43"/>
      <c r="M7" s="130">
        <f>G7+G4</f>
        <v>92918.5</v>
      </c>
      <c r="N7" s="72"/>
      <c r="O7" s="72"/>
      <c r="P7" s="72"/>
    </row>
    <row r="8" spans="1:16" ht="39" customHeight="1" x14ac:dyDescent="0.25">
      <c r="A8" s="268" t="s">
        <v>103</v>
      </c>
      <c r="B8" s="234" t="s">
        <v>14</v>
      </c>
      <c r="C8" s="269" t="s">
        <v>28</v>
      </c>
      <c r="D8" s="269" t="s">
        <v>111</v>
      </c>
      <c r="E8" s="269">
        <v>180087470</v>
      </c>
      <c r="F8" s="271">
        <v>240</v>
      </c>
      <c r="G8" s="266">
        <v>118</v>
      </c>
      <c r="H8" s="266">
        <v>118</v>
      </c>
      <c r="I8" s="266">
        <v>118</v>
      </c>
      <c r="J8" s="267">
        <f>I8+H8+G8</f>
        <v>354</v>
      </c>
      <c r="K8" s="305"/>
      <c r="M8" s="41"/>
      <c r="N8" s="37"/>
      <c r="O8" s="37"/>
    </row>
    <row r="9" spans="1:16" ht="24" customHeight="1" x14ac:dyDescent="0.25">
      <c r="A9" s="268"/>
      <c r="B9" s="237"/>
      <c r="C9" s="269"/>
      <c r="D9" s="269"/>
      <c r="E9" s="269"/>
      <c r="F9" s="271"/>
      <c r="G9" s="266"/>
      <c r="H9" s="266"/>
      <c r="I9" s="266"/>
      <c r="J9" s="267"/>
      <c r="K9" s="306"/>
      <c r="L9" s="41"/>
      <c r="M9" s="38"/>
      <c r="N9" s="37"/>
      <c r="O9" s="37"/>
    </row>
    <row r="10" spans="1:16" ht="12" customHeight="1" x14ac:dyDescent="0.2">
      <c r="A10" s="268" t="s">
        <v>104</v>
      </c>
      <c r="B10" s="234" t="s">
        <v>18</v>
      </c>
      <c r="C10" s="269"/>
      <c r="D10" s="269"/>
      <c r="E10" s="270"/>
      <c r="F10" s="271"/>
      <c r="G10" s="266">
        <f>G12+G13+G14+G15+G16+G17</f>
        <v>33869</v>
      </c>
      <c r="H10" s="266">
        <f t="shared" ref="H10:I10" si="0">H12+H13+H14+H15+H16+H17</f>
        <v>33868.9</v>
      </c>
      <c r="I10" s="266">
        <f t="shared" si="0"/>
        <v>33868.9</v>
      </c>
      <c r="J10" s="266">
        <f>I10+H10+G10</f>
        <v>101606.8</v>
      </c>
      <c r="K10" s="304" t="s">
        <v>105</v>
      </c>
      <c r="L10" s="301"/>
      <c r="M10" s="37"/>
      <c r="N10" s="37"/>
      <c r="O10" s="37"/>
    </row>
    <row r="11" spans="1:16" ht="21" customHeight="1" x14ac:dyDescent="0.2">
      <c r="A11" s="268"/>
      <c r="B11" s="235"/>
      <c r="C11" s="269"/>
      <c r="D11" s="269"/>
      <c r="E11" s="270"/>
      <c r="F11" s="271"/>
      <c r="G11" s="266"/>
      <c r="H11" s="266"/>
      <c r="I11" s="266"/>
      <c r="J11" s="266"/>
      <c r="K11" s="305"/>
      <c r="L11" s="302"/>
      <c r="M11" s="37"/>
      <c r="N11" s="37"/>
      <c r="O11" s="37"/>
    </row>
    <row r="12" spans="1:16" ht="64.5" customHeight="1" x14ac:dyDescent="0.25">
      <c r="A12" s="234" t="s">
        <v>106</v>
      </c>
      <c r="B12" s="235"/>
      <c r="C12" s="73" t="s">
        <v>27</v>
      </c>
      <c r="D12" s="73" t="s">
        <v>107</v>
      </c>
      <c r="E12" s="73" t="s">
        <v>157</v>
      </c>
      <c r="F12" s="74">
        <v>110</v>
      </c>
      <c r="G12" s="90">
        <v>23811.200000000001</v>
      </c>
      <c r="H12" s="90">
        <v>23811.200000000001</v>
      </c>
      <c r="I12" s="90">
        <v>23811.200000000001</v>
      </c>
      <c r="J12" s="90">
        <f t="shared" ref="J12:J24" si="1">I12+H12+G12</f>
        <v>71433.600000000006</v>
      </c>
      <c r="K12" s="305"/>
      <c r="L12" s="43"/>
      <c r="M12" s="38"/>
      <c r="N12" s="37"/>
      <c r="O12" s="38">
        <v>96783</v>
      </c>
      <c r="P12" s="22"/>
    </row>
    <row r="13" spans="1:16" ht="26.25" customHeight="1" x14ac:dyDescent="0.25">
      <c r="A13" s="235"/>
      <c r="B13" s="235"/>
      <c r="C13" s="73" t="s">
        <v>27</v>
      </c>
      <c r="D13" s="73" t="s">
        <v>107</v>
      </c>
      <c r="E13" s="73" t="s">
        <v>151</v>
      </c>
      <c r="F13" s="74">
        <v>240</v>
      </c>
      <c r="G13" s="90">
        <v>1533</v>
      </c>
      <c r="H13" s="90">
        <v>1533</v>
      </c>
      <c r="I13" s="90">
        <v>1533</v>
      </c>
      <c r="J13" s="90">
        <f t="shared" si="1"/>
        <v>4599</v>
      </c>
      <c r="K13" s="305"/>
      <c r="L13" s="41"/>
      <c r="M13" s="38"/>
      <c r="N13" s="37"/>
      <c r="O13" s="38">
        <v>4620.7</v>
      </c>
      <c r="P13" s="22"/>
    </row>
    <row r="14" spans="1:16" ht="30" customHeight="1" x14ac:dyDescent="0.25">
      <c r="A14" s="235"/>
      <c r="B14" s="235"/>
      <c r="C14" s="73" t="s">
        <v>27</v>
      </c>
      <c r="D14" s="73" t="s">
        <v>173</v>
      </c>
      <c r="E14" s="73" t="s">
        <v>174</v>
      </c>
      <c r="F14" s="74">
        <v>850</v>
      </c>
      <c r="G14" s="90">
        <v>2.4</v>
      </c>
      <c r="H14" s="90">
        <v>2.4</v>
      </c>
      <c r="I14" s="90">
        <v>2.4</v>
      </c>
      <c r="J14" s="90">
        <f t="shared" si="1"/>
        <v>7.1999999999999993</v>
      </c>
      <c r="K14" s="306"/>
      <c r="L14" s="41"/>
      <c r="M14" s="37"/>
      <c r="N14" s="37"/>
      <c r="O14" s="38">
        <f>O12-O13</f>
        <v>92162.3</v>
      </c>
    </row>
    <row r="15" spans="1:16" ht="30" customHeight="1" x14ac:dyDescent="0.25">
      <c r="A15" s="235"/>
      <c r="B15" s="235"/>
      <c r="C15" s="126" t="s">
        <v>27</v>
      </c>
      <c r="D15" s="126" t="s">
        <v>93</v>
      </c>
      <c r="E15" s="126" t="s">
        <v>195</v>
      </c>
      <c r="F15" s="74">
        <v>110</v>
      </c>
      <c r="G15" s="127">
        <v>8177.2</v>
      </c>
      <c r="H15" s="127">
        <v>8177.1</v>
      </c>
      <c r="I15" s="127">
        <v>8177.1</v>
      </c>
      <c r="J15" s="127">
        <f t="shared" si="1"/>
        <v>24531.4</v>
      </c>
      <c r="K15" s="123"/>
      <c r="L15" s="41"/>
      <c r="M15" s="37"/>
      <c r="N15" s="37"/>
      <c r="O15" s="38"/>
    </row>
    <row r="16" spans="1:16" ht="30" customHeight="1" x14ac:dyDescent="0.25">
      <c r="A16" s="235"/>
      <c r="B16" s="235"/>
      <c r="C16" s="126" t="s">
        <v>27</v>
      </c>
      <c r="D16" s="126" t="s">
        <v>93</v>
      </c>
      <c r="E16" s="126" t="s">
        <v>195</v>
      </c>
      <c r="F16" s="74">
        <v>110</v>
      </c>
      <c r="G16" s="127">
        <v>70</v>
      </c>
      <c r="H16" s="127">
        <v>70</v>
      </c>
      <c r="I16" s="127">
        <v>70</v>
      </c>
      <c r="J16" s="127">
        <f t="shared" si="1"/>
        <v>210</v>
      </c>
      <c r="K16" s="123"/>
      <c r="L16" s="41"/>
      <c r="M16" s="37"/>
      <c r="N16" s="37"/>
      <c r="O16" s="38"/>
    </row>
    <row r="17" spans="1:15" ht="30" customHeight="1" x14ac:dyDescent="0.25">
      <c r="A17" s="237"/>
      <c r="B17" s="235"/>
      <c r="C17" s="126"/>
      <c r="D17" s="126" t="s">
        <v>93</v>
      </c>
      <c r="E17" s="126" t="s">
        <v>197</v>
      </c>
      <c r="F17" s="74">
        <v>110</v>
      </c>
      <c r="G17" s="127">
        <v>275.2</v>
      </c>
      <c r="H17" s="127">
        <v>275.2</v>
      </c>
      <c r="I17" s="127">
        <v>275.2</v>
      </c>
      <c r="J17" s="127">
        <f t="shared" si="1"/>
        <v>825.59999999999991</v>
      </c>
      <c r="K17" s="123"/>
      <c r="L17" s="41"/>
      <c r="M17" s="37"/>
      <c r="N17" s="37"/>
      <c r="O17" s="38"/>
    </row>
    <row r="18" spans="1:15" ht="39" customHeight="1" x14ac:dyDescent="0.25">
      <c r="A18" s="84" t="s">
        <v>108</v>
      </c>
      <c r="B18" s="235"/>
      <c r="C18" s="75"/>
      <c r="D18" s="75"/>
      <c r="E18" s="75"/>
      <c r="F18" s="76"/>
      <c r="G18" s="97">
        <f>G19+G20+G21+G22+G23+G24</f>
        <v>52067.1</v>
      </c>
      <c r="H18" s="124">
        <f t="shared" ref="H18:I18" si="2">H19+H20+H21+H22+H23+H24</f>
        <v>52067.1</v>
      </c>
      <c r="I18" s="124">
        <f t="shared" si="2"/>
        <v>52067.1</v>
      </c>
      <c r="J18" s="54">
        <f t="shared" si="1"/>
        <v>156201.29999999999</v>
      </c>
      <c r="K18" s="303"/>
      <c r="L18" s="43"/>
      <c r="M18" s="38"/>
      <c r="N18" s="37"/>
      <c r="O18" s="37"/>
    </row>
    <row r="19" spans="1:15" ht="41.25" customHeight="1" x14ac:dyDescent="0.25">
      <c r="A19" s="234" t="s">
        <v>109</v>
      </c>
      <c r="B19" s="235"/>
      <c r="C19" s="77" t="s">
        <v>27</v>
      </c>
      <c r="D19" s="77" t="s">
        <v>93</v>
      </c>
      <c r="E19" s="89" t="s">
        <v>112</v>
      </c>
      <c r="F19" s="91">
        <v>110</v>
      </c>
      <c r="G19" s="90">
        <v>21916.5</v>
      </c>
      <c r="H19" s="90">
        <v>21916.5</v>
      </c>
      <c r="I19" s="90">
        <v>21916.5</v>
      </c>
      <c r="J19" s="53">
        <f t="shared" si="1"/>
        <v>65749.5</v>
      </c>
      <c r="K19" s="303"/>
      <c r="L19" s="41"/>
      <c r="M19" s="38"/>
      <c r="N19" s="37"/>
      <c r="O19" s="37"/>
    </row>
    <row r="20" spans="1:15" ht="15" x14ac:dyDescent="0.25">
      <c r="A20" s="235"/>
      <c r="B20" s="235"/>
      <c r="C20" s="77" t="s">
        <v>27</v>
      </c>
      <c r="D20" s="77" t="s">
        <v>93</v>
      </c>
      <c r="E20" s="96" t="s">
        <v>190</v>
      </c>
      <c r="F20" s="91">
        <v>240</v>
      </c>
      <c r="G20" s="92">
        <v>2464.6999999999998</v>
      </c>
      <c r="H20" s="92">
        <v>2464.6999999999998</v>
      </c>
      <c r="I20" s="92">
        <v>2464.6999999999998</v>
      </c>
      <c r="J20" s="53">
        <f t="shared" si="1"/>
        <v>7394.0999999999995</v>
      </c>
      <c r="K20" s="303"/>
      <c r="L20" s="41"/>
      <c r="M20" s="37"/>
      <c r="N20" s="37"/>
      <c r="O20" s="37"/>
    </row>
    <row r="21" spans="1:15" ht="15" x14ac:dyDescent="0.25">
      <c r="A21" s="235"/>
      <c r="B21" s="235"/>
      <c r="C21" s="77" t="s">
        <v>27</v>
      </c>
      <c r="D21" s="77" t="s">
        <v>93</v>
      </c>
      <c r="E21" s="96" t="s">
        <v>190</v>
      </c>
      <c r="F21" s="91">
        <v>850</v>
      </c>
      <c r="G21" s="92">
        <v>10</v>
      </c>
      <c r="H21" s="92">
        <v>10</v>
      </c>
      <c r="I21" s="92">
        <v>10</v>
      </c>
      <c r="J21" s="53">
        <f t="shared" si="1"/>
        <v>30</v>
      </c>
      <c r="K21" s="303"/>
      <c r="L21" s="41"/>
      <c r="M21" s="37"/>
      <c r="N21" s="37"/>
      <c r="O21" s="37"/>
    </row>
    <row r="22" spans="1:15" ht="15" x14ac:dyDescent="0.25">
      <c r="A22" s="235"/>
      <c r="B22" s="235"/>
      <c r="C22" s="125"/>
      <c r="D22" s="125" t="s">
        <v>93</v>
      </c>
      <c r="E22" s="125" t="s">
        <v>196</v>
      </c>
      <c r="F22" s="129">
        <v>110</v>
      </c>
      <c r="G22" s="128">
        <v>501.3</v>
      </c>
      <c r="H22" s="128">
        <v>501.3</v>
      </c>
      <c r="I22" s="128">
        <v>501.3</v>
      </c>
      <c r="J22" s="127">
        <f t="shared" si="1"/>
        <v>1503.9</v>
      </c>
      <c r="K22" s="303"/>
      <c r="L22" s="41"/>
      <c r="M22" s="37"/>
      <c r="N22" s="37"/>
      <c r="O22" s="37"/>
    </row>
    <row r="23" spans="1:15" ht="15" x14ac:dyDescent="0.25">
      <c r="A23" s="235"/>
      <c r="B23" s="235"/>
      <c r="C23" s="125"/>
      <c r="D23" s="125" t="s">
        <v>93</v>
      </c>
      <c r="E23" s="125" t="s">
        <v>197</v>
      </c>
      <c r="F23" s="129">
        <v>110</v>
      </c>
      <c r="G23" s="128">
        <v>12.6</v>
      </c>
      <c r="H23" s="128">
        <v>12.6</v>
      </c>
      <c r="I23" s="128">
        <v>12.6</v>
      </c>
      <c r="J23" s="127">
        <f t="shared" si="1"/>
        <v>37.799999999999997</v>
      </c>
      <c r="K23" s="303"/>
      <c r="L23" s="41"/>
      <c r="M23" s="37"/>
      <c r="N23" s="37"/>
      <c r="O23" s="37"/>
    </row>
    <row r="24" spans="1:15" ht="15" x14ac:dyDescent="0.25">
      <c r="A24" s="237"/>
      <c r="B24" s="235"/>
      <c r="C24" s="125"/>
      <c r="D24" s="125" t="s">
        <v>93</v>
      </c>
      <c r="E24" s="125" t="s">
        <v>197</v>
      </c>
      <c r="F24" s="129">
        <v>110</v>
      </c>
      <c r="G24" s="128">
        <v>27162</v>
      </c>
      <c r="H24" s="128">
        <v>27162</v>
      </c>
      <c r="I24" s="128">
        <v>27162</v>
      </c>
      <c r="J24" s="127">
        <f t="shared" si="1"/>
        <v>81486</v>
      </c>
      <c r="K24" s="303"/>
      <c r="L24" s="41"/>
      <c r="M24" s="37"/>
      <c r="N24" s="37"/>
      <c r="O24" s="37"/>
    </row>
    <row r="25" spans="1:15" ht="28.5" customHeight="1" x14ac:dyDescent="0.25">
      <c r="A25" s="84" t="s">
        <v>110</v>
      </c>
      <c r="B25" s="237"/>
      <c r="C25" s="77" t="s">
        <v>27</v>
      </c>
      <c r="D25" s="77" t="s">
        <v>144</v>
      </c>
      <c r="E25" s="77" t="s">
        <v>116</v>
      </c>
      <c r="F25" s="74">
        <v>310</v>
      </c>
      <c r="G25" s="97">
        <v>109.2</v>
      </c>
      <c r="H25" s="54">
        <v>109.2</v>
      </c>
      <c r="I25" s="54">
        <v>109.2</v>
      </c>
      <c r="J25" s="54">
        <f>G25+H25+I25</f>
        <v>327.60000000000002</v>
      </c>
      <c r="K25" s="303"/>
      <c r="L25" s="41"/>
      <c r="M25" s="37"/>
      <c r="N25" s="37"/>
      <c r="O25" s="37"/>
    </row>
    <row r="26" spans="1:15" ht="40.5" customHeight="1" x14ac:dyDescent="0.25">
      <c r="A26" s="85" t="s">
        <v>167</v>
      </c>
      <c r="B26" s="33"/>
      <c r="C26" s="28" t="s">
        <v>27</v>
      </c>
      <c r="D26" s="28" t="s">
        <v>168</v>
      </c>
      <c r="E26" s="28" t="s">
        <v>169</v>
      </c>
      <c r="F26" s="29">
        <v>323</v>
      </c>
      <c r="G26" s="97">
        <v>0</v>
      </c>
      <c r="H26" s="36">
        <v>0</v>
      </c>
      <c r="I26" s="36">
        <v>0</v>
      </c>
      <c r="J26" s="36">
        <f t="shared" ref="J26" si="3">I26+H26+G26</f>
        <v>0</v>
      </c>
      <c r="K26" s="29"/>
      <c r="L26" s="17"/>
    </row>
    <row r="27" spans="1:15" ht="17.25" customHeight="1" x14ac:dyDescent="0.25">
      <c r="A27" s="86" t="s">
        <v>58</v>
      </c>
      <c r="B27" s="1"/>
      <c r="C27" s="3"/>
      <c r="D27" s="3"/>
      <c r="E27" s="3"/>
      <c r="F27" s="2"/>
      <c r="G27" s="20">
        <f>G3</f>
        <v>93027.7</v>
      </c>
      <c r="H27" s="20">
        <f>H3</f>
        <v>93027.599999999991</v>
      </c>
      <c r="I27" s="20">
        <f>I3</f>
        <v>93027.599999999991</v>
      </c>
      <c r="J27" s="20">
        <f>G27+H27+I27</f>
        <v>279082.89999999997</v>
      </c>
      <c r="K27" s="8"/>
      <c r="L27" s="17"/>
    </row>
    <row r="28" spans="1:15" ht="38.25" customHeight="1" x14ac:dyDescent="0.25">
      <c r="A28" s="86" t="s">
        <v>91</v>
      </c>
      <c r="B28" s="9" t="s">
        <v>18</v>
      </c>
      <c r="C28" s="3" t="s">
        <v>27</v>
      </c>
      <c r="D28" s="3"/>
      <c r="E28" s="3"/>
      <c r="F28" s="2"/>
      <c r="G28" s="19">
        <v>92909.7</v>
      </c>
      <c r="H28" s="19">
        <v>92909.6</v>
      </c>
      <c r="I28" s="19">
        <v>92909.6</v>
      </c>
      <c r="J28" s="19">
        <f>I28+H28+G28</f>
        <v>278728.90000000002</v>
      </c>
      <c r="K28" s="8"/>
      <c r="L28" s="17"/>
    </row>
    <row r="29" spans="1:15" ht="36" x14ac:dyDescent="0.25">
      <c r="A29" s="86" t="s">
        <v>115</v>
      </c>
      <c r="B29" s="9" t="s">
        <v>14</v>
      </c>
      <c r="C29" s="3" t="s">
        <v>28</v>
      </c>
      <c r="D29" s="2"/>
      <c r="E29" s="3"/>
      <c r="F29" s="2"/>
      <c r="G29" s="19">
        <f>G8</f>
        <v>118</v>
      </c>
      <c r="H29" s="19">
        <f>H8</f>
        <v>118</v>
      </c>
      <c r="I29" s="19">
        <f>I8</f>
        <v>118</v>
      </c>
      <c r="J29" s="19">
        <f>G29+H29+I29</f>
        <v>354</v>
      </c>
      <c r="K29" s="8"/>
      <c r="L29" s="17"/>
    </row>
    <row r="30" spans="1:15" x14ac:dyDescent="0.2">
      <c r="E30" s="18"/>
      <c r="G30" s="22"/>
      <c r="H30" s="22"/>
      <c r="I30" s="22"/>
      <c r="M30" s="22"/>
    </row>
    <row r="31" spans="1:15" x14ac:dyDescent="0.2">
      <c r="G31" s="22"/>
    </row>
    <row r="32" spans="1:15" x14ac:dyDescent="0.2">
      <c r="G32">
        <v>96412.7</v>
      </c>
      <c r="H32">
        <v>84782.7</v>
      </c>
      <c r="I32">
        <v>84782.7</v>
      </c>
    </row>
    <row r="33" spans="7:9" x14ac:dyDescent="0.2">
      <c r="G33" s="22">
        <f>G27-G32</f>
        <v>-3385</v>
      </c>
      <c r="H33" s="22">
        <f t="shared" ref="H33:I33" si="4">H27-H32</f>
        <v>8244.8999999999942</v>
      </c>
      <c r="I33" s="22">
        <f t="shared" si="4"/>
        <v>8244.8999999999942</v>
      </c>
    </row>
  </sheetData>
  <mergeCells count="44">
    <mergeCell ref="G10:G11"/>
    <mergeCell ref="A12:A17"/>
    <mergeCell ref="K1:K2"/>
    <mergeCell ref="A3:F3"/>
    <mergeCell ref="K3:K9"/>
    <mergeCell ref="A4:F4"/>
    <mergeCell ref="A5:A6"/>
    <mergeCell ref="B5:B6"/>
    <mergeCell ref="G5:G6"/>
    <mergeCell ref="H5:H6"/>
    <mergeCell ref="A1:A2"/>
    <mergeCell ref="B1:B2"/>
    <mergeCell ref="C1:F1"/>
    <mergeCell ref="G1:J1"/>
    <mergeCell ref="C5:C6"/>
    <mergeCell ref="D5:D6"/>
    <mergeCell ref="I5:I6"/>
    <mergeCell ref="J5:J6"/>
    <mergeCell ref="A7:F7"/>
    <mergeCell ref="A8:A9"/>
    <mergeCell ref="B8:B9"/>
    <mergeCell ref="C8:C9"/>
    <mergeCell ref="D8:D9"/>
    <mergeCell ref="E8:E9"/>
    <mergeCell ref="F8:F9"/>
    <mergeCell ref="G8:G9"/>
    <mergeCell ref="E5:E6"/>
    <mergeCell ref="F5:F6"/>
    <mergeCell ref="A19:A24"/>
    <mergeCell ref="L10:L11"/>
    <mergeCell ref="H8:H9"/>
    <mergeCell ref="I8:I9"/>
    <mergeCell ref="J8:J9"/>
    <mergeCell ref="A10:A11"/>
    <mergeCell ref="B10:B25"/>
    <mergeCell ref="C10:C11"/>
    <mergeCell ref="D10:D11"/>
    <mergeCell ref="E10:E11"/>
    <mergeCell ref="K18:K25"/>
    <mergeCell ref="H10:H11"/>
    <mergeCell ref="I10:I11"/>
    <mergeCell ref="J10:J11"/>
    <mergeCell ref="K10:K14"/>
    <mergeCell ref="F10:F11"/>
  </mergeCells>
  <phoneticPr fontId="5" type="noConversion"/>
  <pageMargins left="0.75" right="0.75" top="1" bottom="1" header="0.5" footer="0.5"/>
  <pageSetup paperSize="9" scale="5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прил 1 к МП</vt:lpstr>
      <vt:lpstr>прил 2 к МП</vt:lpstr>
      <vt:lpstr>Охрана окр. среды</vt:lpstr>
      <vt:lpstr>пов.ур.комф.</vt:lpstr>
      <vt:lpstr>вып. отд госполномочий</vt:lpstr>
      <vt:lpstr>орг.трансп.обсл</vt:lpstr>
      <vt:lpstr>сод. в разв. м.с.</vt:lpstr>
      <vt:lpstr>повышения ур. комфт.</vt:lpstr>
      <vt:lpstr>содействие разв мс</vt:lpstr>
      <vt:lpstr>'прил 2 к МП'!Область_печати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Байбекова</cp:lastModifiedBy>
  <cp:lastPrinted>2019-05-08T01:09:58Z</cp:lastPrinted>
  <dcterms:created xsi:type="dcterms:W3CDTF">2018-02-06T08:25:25Z</dcterms:created>
  <dcterms:modified xsi:type="dcterms:W3CDTF">2019-05-08T01:28:52Z</dcterms:modified>
</cp:coreProperties>
</file>