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12015" activeTab="1"/>
  </bookViews>
  <sheets>
    <sheet name="Программа Авто 2019" sheetId="1" r:id="rId1"/>
    <sheet name="Программа Авто 2019 (2)" sheetId="2" r:id="rId2"/>
  </sheets>
  <calcPr calcId="125725"/>
</workbook>
</file>

<file path=xl/calcChain.xml><?xml version="1.0" encoding="utf-8"?>
<calcChain xmlns="http://schemas.openxmlformats.org/spreadsheetml/2006/main">
  <c r="AB12" i="2"/>
  <c r="D12"/>
  <c r="T11"/>
  <c r="S11"/>
  <c r="R11"/>
  <c r="Q11"/>
  <c r="U11" s="1"/>
  <c r="P11"/>
  <c r="Z11"/>
  <c r="T9"/>
  <c r="S9"/>
  <c r="R9"/>
  <c r="Q9"/>
  <c r="U9" s="1"/>
  <c r="P9"/>
  <c r="P12" s="1"/>
  <c r="Z9"/>
  <c r="AB12" i="1"/>
  <c r="P12"/>
  <c r="D12"/>
  <c r="T11"/>
  <c r="S11"/>
  <c r="R11"/>
  <c r="Q11"/>
  <c r="U11" s="1"/>
  <c r="W11" s="1"/>
  <c r="P11"/>
  <c r="C11"/>
  <c r="X11" s="1"/>
  <c r="Z11" s="1"/>
  <c r="Y11" s="1"/>
  <c r="T9"/>
  <c r="S9"/>
  <c r="R9"/>
  <c r="Q9"/>
  <c r="U9" s="1"/>
  <c r="P9"/>
  <c r="C9"/>
  <c r="X9" s="1"/>
  <c r="AE11" l="1"/>
  <c r="Z12" i="2"/>
  <c r="U12"/>
  <c r="U13" s="1"/>
  <c r="AA12" s="1"/>
  <c r="W12"/>
  <c r="AC11"/>
  <c r="K11"/>
  <c r="AE11"/>
  <c r="AF11" s="1"/>
  <c r="AE9"/>
  <c r="AE9" i="1"/>
  <c r="AE12" s="1"/>
  <c r="Z9"/>
  <c r="U12"/>
  <c r="U13" s="1"/>
  <c r="AA9" s="1"/>
  <c r="AA12" s="1"/>
  <c r="W9"/>
  <c r="W12" s="1"/>
  <c r="AC11"/>
  <c r="AF11"/>
  <c r="K11"/>
  <c r="J11" i="2" l="1"/>
  <c r="I11"/>
  <c r="AG11"/>
  <c r="AE12"/>
  <c r="AC9"/>
  <c r="J11" i="1"/>
  <c r="I11"/>
  <c r="AG11"/>
  <c r="AD11"/>
  <c r="Y9"/>
  <c r="Z12"/>
  <c r="Y12" i="2" l="1"/>
  <c r="AF9"/>
  <c r="K9"/>
  <c r="Y12" i="1"/>
  <c r="AF9"/>
  <c r="AC9"/>
  <c r="K9"/>
  <c r="K12" i="2" l="1"/>
  <c r="G9"/>
  <c r="I9"/>
  <c r="J9"/>
  <c r="AC12"/>
  <c r="AG9"/>
  <c r="AG12" s="1"/>
  <c r="K12" i="1"/>
  <c r="J9"/>
  <c r="G9"/>
  <c r="I9"/>
  <c r="AC12"/>
  <c r="AD9"/>
  <c r="AG9"/>
  <c r="AG12" s="1"/>
</calcChain>
</file>

<file path=xl/sharedStrings.xml><?xml version="1.0" encoding="utf-8"?>
<sst xmlns="http://schemas.openxmlformats.org/spreadsheetml/2006/main" count="102" uniqueCount="40">
  <si>
    <t xml:space="preserve"> </t>
  </si>
  <si>
    <t>тыс.руб.</t>
  </si>
  <si>
    <t>№ маршрута</t>
  </si>
  <si>
    <t>Наименование маршрута</t>
  </si>
  <si>
    <t>Действующий тариф (стоимость проезда для 1 пассажира для городских перевозок, или стоимость 1 пасс/км для пригородных и междугородных перевозок )</t>
  </si>
  <si>
    <t>Протяженность маршрута согласно паспорту маршрута., км.</t>
  </si>
  <si>
    <t>Марка ТС</t>
  </si>
  <si>
    <t>Вместимость ТС, человек</t>
  </si>
  <si>
    <t>Перевезено пассажиров, тыс. чел.</t>
  </si>
  <si>
    <t xml:space="preserve">Количество рейсов, шт. </t>
  </si>
  <si>
    <t>Пробег с пассажирами, тыс.км</t>
  </si>
  <si>
    <t>Расчетный тариф (согласно Методике), руб/км</t>
  </si>
  <si>
    <t>Расходы по планово-расчётному тарифу, тыс. рублей</t>
  </si>
  <si>
    <t>Доходы на 1 пассажира, тыс.руб.</t>
  </si>
  <si>
    <t>Доходы всего, тыс.руб.</t>
  </si>
  <si>
    <t>В том числе</t>
  </si>
  <si>
    <t>Убытки от перевозки пассажиров, тыс.руб.</t>
  </si>
  <si>
    <t>Норматив субсидирования</t>
  </si>
  <si>
    <t>Доходы при полной загрузке, тыс.руб.</t>
  </si>
  <si>
    <t>Коэффициент использования вместимости</t>
  </si>
  <si>
    <t>Сумма субсидий, тыс.руб.</t>
  </si>
  <si>
    <t>Средняя наполняемость автобуса за 1 рейс, чел</t>
  </si>
  <si>
    <t>1 кв.</t>
  </si>
  <si>
    <t>2 кв.</t>
  </si>
  <si>
    <t>3 кв.</t>
  </si>
  <si>
    <t>4 кв.</t>
  </si>
  <si>
    <t>год</t>
  </si>
  <si>
    <t>Доходы от перевозки платных пассажиров, тыс.руб.</t>
  </si>
  <si>
    <t>Доходы от предоставления бесплатного проезда по ЕСПБ и СК, тыс.руб.</t>
  </si>
  <si>
    <t>Субвенции на оплату презда граждан в соотв. с ФЗ возмещаемые через органы соцзащиты, тыс.руб.</t>
  </si>
  <si>
    <t>Пригородные внутрирайонные маршруты</t>
  </si>
  <si>
    <t>111Г</t>
  </si>
  <si>
    <t>Подтесово-Потапово</t>
  </si>
  <si>
    <t>ПАЗ</t>
  </si>
  <si>
    <t>Междугородные внутрирайонные маршруты</t>
  </si>
  <si>
    <t>111Д</t>
  </si>
  <si>
    <t>Высокогорский - Подтесово</t>
  </si>
  <si>
    <t>ВСЕГО</t>
  </si>
  <si>
    <t xml:space="preserve">
Программа перевозок автомобильным пассажирским транспортом для предоставления субсидии организациям автомобильного транспорта  на  компенсацию расходов, возникающих в результате  небольшой интенсивности пассажиропотоков по регулярным внутрирайонным маршрутам в Енисейском районе на 2019 год</t>
  </si>
  <si>
    <t xml:space="preserve">Приложение № 2
к постановлению администрации района
от _________________________ № _________
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</si>
</sst>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0.000"/>
    <numFmt numFmtId="165" formatCode="0.0"/>
    <numFmt numFmtId="166" formatCode="#,##0.0_ ;[Red]\-#,##0.0\ "/>
    <numFmt numFmtId="167" formatCode="#,##0.00_ ;[Red]\-#,##0.00\ "/>
    <numFmt numFmtId="168" formatCode="\$#,##0\ ;\(\$#,##0\)"/>
    <numFmt numFmtId="169" formatCode="_(* #,##0_);_(* \(#,##0\);_(* &quot;-&quot;_);_(@_)"/>
    <numFmt numFmtId="170" formatCode="_(* #,##0.00_);_(* \(#,##0.00\);_(* &quot;-&quot;??_);_(@_)"/>
    <numFmt numFmtId="171" formatCode="#,##0_ ;[Red]\-#,##0\ 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9"/>
      <name val="Arial Cyr"/>
      <charset val="204"/>
    </font>
    <font>
      <sz val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i/>
      <sz val="10"/>
      <name val="Arial Cyr"/>
      <charset val="204"/>
    </font>
    <font>
      <i/>
      <sz val="10"/>
      <color indexed="9"/>
      <name val="Arial Cyr"/>
      <charset val="204"/>
    </font>
    <font>
      <sz val="10"/>
      <name val="Arial Cyr"/>
      <family val="2"/>
      <charset val="204"/>
    </font>
    <font>
      <sz val="9"/>
      <color indexed="9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0"/>
      <name val="Arial"/>
      <family val="2"/>
      <charset val="204"/>
    </font>
    <font>
      <sz val="12"/>
      <name val="TimesET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8" fillId="0" borderId="0"/>
    <xf numFmtId="3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ont="0" applyFill="0" applyAlignment="0" applyProtection="0"/>
    <xf numFmtId="0" fontId="17" fillId="0" borderId="0"/>
    <xf numFmtId="0" fontId="1" fillId="0" borderId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7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Fill="1"/>
    <xf numFmtId="0" fontId="3" fillId="0" borderId="0" xfId="1" applyFont="1" applyBorder="1"/>
    <xf numFmtId="0" fontId="6" fillId="0" borderId="0" xfId="1" applyFont="1" applyBorder="1"/>
    <xf numFmtId="0" fontId="7" fillId="0" borderId="0" xfId="1" applyFont="1" applyBorder="1"/>
    <xf numFmtId="1" fontId="9" fillId="0" borderId="0" xfId="1" applyNumberFormat="1" applyFont="1" applyFill="1" applyBorder="1" applyAlignment="1">
      <alignment horizontal="center"/>
    </xf>
    <xf numFmtId="166" fontId="3" fillId="0" borderId="0" xfId="1" applyNumberFormat="1" applyFont="1"/>
    <xf numFmtId="0" fontId="3" fillId="0" borderId="0" xfId="1" applyFont="1" applyFill="1"/>
    <xf numFmtId="0" fontId="3" fillId="0" borderId="0" xfId="1" applyFont="1"/>
    <xf numFmtId="0" fontId="10" fillId="0" borderId="0" xfId="1" applyFont="1"/>
    <xf numFmtId="0" fontId="11" fillId="0" borderId="0" xfId="1" applyFont="1"/>
    <xf numFmtId="166" fontId="1" fillId="0" borderId="0" xfId="1" applyNumberFormat="1"/>
    <xf numFmtId="0" fontId="2" fillId="0" borderId="0" xfId="0" applyFont="1"/>
    <xf numFmtId="0" fontId="12" fillId="0" borderId="0" xfId="1" applyFont="1"/>
    <xf numFmtId="0" fontId="12" fillId="0" borderId="0" xfId="1" applyFont="1" applyAlignment="1">
      <alignment horizontal="center" vertical="center" wrapText="1"/>
    </xf>
    <xf numFmtId="0" fontId="13" fillId="0" borderId="0" xfId="1" applyFont="1"/>
    <xf numFmtId="0" fontId="19" fillId="0" borderId="0" xfId="1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20" fillId="0" borderId="0" xfId="1" applyFont="1" applyFill="1" applyAlignment="1">
      <alignment horizontal="center"/>
    </xf>
    <xf numFmtId="0" fontId="20" fillId="0" borderId="0" xfId="1" applyFont="1" applyFill="1"/>
    <xf numFmtId="0" fontId="20" fillId="0" borderId="0" xfId="1" applyFont="1"/>
    <xf numFmtId="0" fontId="20" fillId="0" borderId="2" xfId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64" fontId="20" fillId="0" borderId="2" xfId="1" applyNumberFormat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textRotation="90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wrapText="1"/>
    </xf>
    <xf numFmtId="165" fontId="20" fillId="0" borderId="8" xfId="1" applyNumberFormat="1" applyFont="1" applyFill="1" applyBorder="1" applyAlignment="1">
      <alignment horizontal="center" wrapText="1"/>
    </xf>
    <xf numFmtId="0" fontId="22" fillId="0" borderId="4" xfId="1" applyFont="1" applyFill="1" applyBorder="1" applyAlignment="1">
      <alignment horizontal="center" wrapText="1"/>
    </xf>
    <xf numFmtId="0" fontId="20" fillId="0" borderId="2" xfId="1" applyFont="1" applyFill="1" applyBorder="1" applyAlignment="1">
      <alignment horizontal="center" wrapText="1"/>
    </xf>
    <xf numFmtId="0" fontId="20" fillId="0" borderId="2" xfId="1" applyFont="1" applyFill="1" applyBorder="1" applyAlignment="1">
      <alignment wrapText="1"/>
    </xf>
    <xf numFmtId="2" fontId="20" fillId="0" borderId="7" xfId="1" applyNumberFormat="1" applyFont="1" applyFill="1" applyBorder="1" applyAlignment="1">
      <alignment horizontal="center" wrapText="1"/>
    </xf>
    <xf numFmtId="2" fontId="20" fillId="0" borderId="2" xfId="1" applyNumberFormat="1" applyFont="1" applyBorder="1" applyAlignment="1">
      <alignment horizontal="center" wrapText="1"/>
    </xf>
    <xf numFmtId="2" fontId="20" fillId="0" borderId="2" xfId="1" applyNumberFormat="1" applyFont="1" applyBorder="1" applyAlignment="1">
      <alignment horizontal="left" wrapText="1"/>
    </xf>
    <xf numFmtId="1" fontId="20" fillId="0" borderId="2" xfId="1" applyNumberFormat="1" applyFont="1" applyFill="1" applyBorder="1" applyAlignment="1">
      <alignment horizontal="center" wrapText="1"/>
    </xf>
    <xf numFmtId="2" fontId="20" fillId="0" borderId="2" xfId="1" applyNumberFormat="1" applyFont="1" applyFill="1" applyBorder="1" applyAlignment="1">
      <alignment horizontal="center" wrapText="1"/>
    </xf>
    <xf numFmtId="2" fontId="20" fillId="0" borderId="7" xfId="1" applyNumberFormat="1" applyFont="1" applyFill="1" applyBorder="1" applyAlignment="1">
      <alignment horizontal="right" wrapText="1"/>
    </xf>
    <xf numFmtId="2" fontId="20" fillId="0" borderId="2" xfId="1" applyNumberFormat="1" applyFont="1" applyFill="1" applyBorder="1" applyAlignment="1">
      <alignment horizontal="right" wrapText="1"/>
    </xf>
    <xf numFmtId="2" fontId="20" fillId="0" borderId="2" xfId="3" applyNumberFormat="1" applyFont="1" applyFill="1" applyBorder="1" applyAlignment="1">
      <alignment horizontal="center" wrapText="1"/>
    </xf>
    <xf numFmtId="2" fontId="20" fillId="0" borderId="2" xfId="3" applyNumberFormat="1" applyFont="1" applyBorder="1" applyAlignment="1">
      <alignment horizontal="center" wrapText="1"/>
    </xf>
    <xf numFmtId="165" fontId="22" fillId="0" borderId="8" xfId="1" applyNumberFormat="1" applyFont="1" applyFill="1" applyBorder="1" applyAlignment="1">
      <alignment horizontal="center" wrapText="1"/>
    </xf>
    <xf numFmtId="2" fontId="20" fillId="2" borderId="7" xfId="1" applyNumberFormat="1" applyFont="1" applyFill="1" applyBorder="1" applyAlignment="1">
      <alignment horizontal="center" wrapText="1"/>
    </xf>
    <xf numFmtId="165" fontId="20" fillId="0" borderId="2" xfId="1" applyNumberFormat="1" applyFont="1" applyBorder="1" applyAlignment="1">
      <alignment horizontal="center" wrapText="1"/>
    </xf>
    <xf numFmtId="0" fontId="20" fillId="0" borderId="2" xfId="1" applyFont="1" applyBorder="1" applyAlignment="1">
      <alignment horizontal="left" wrapText="1"/>
    </xf>
    <xf numFmtId="165" fontId="20" fillId="0" borderId="2" xfId="1" applyNumberFormat="1" applyFont="1" applyFill="1" applyBorder="1" applyAlignment="1">
      <alignment horizontal="center" wrapText="1"/>
    </xf>
    <xf numFmtId="0" fontId="22" fillId="0" borderId="2" xfId="1" applyFont="1" applyFill="1" applyBorder="1" applyAlignment="1">
      <alignment vertical="top" wrapText="1"/>
    </xf>
    <xf numFmtId="166" fontId="22" fillId="0" borderId="2" xfId="1" applyNumberFormat="1" applyFont="1" applyFill="1" applyBorder="1" applyAlignment="1">
      <alignment wrapText="1"/>
    </xf>
    <xf numFmtId="0" fontId="22" fillId="0" borderId="2" xfId="1" applyFont="1" applyFill="1" applyBorder="1" applyAlignment="1">
      <alignment wrapText="1"/>
    </xf>
    <xf numFmtId="1" fontId="20" fillId="0" borderId="2" xfId="1" applyNumberFormat="1" applyFont="1" applyFill="1" applyBorder="1" applyAlignment="1">
      <alignment horizontal="right" wrapText="1"/>
    </xf>
    <xf numFmtId="1" fontId="22" fillId="0" borderId="2" xfId="1" applyNumberFormat="1" applyFont="1" applyBorder="1" applyAlignment="1">
      <alignment horizontal="center" wrapText="1"/>
    </xf>
    <xf numFmtId="165" fontId="22" fillId="0" borderId="2" xfId="1" applyNumberFormat="1" applyFont="1" applyBorder="1" applyAlignment="1">
      <alignment horizontal="center" wrapText="1"/>
    </xf>
    <xf numFmtId="0" fontId="22" fillId="0" borderId="2" xfId="1" applyFont="1" applyFill="1" applyBorder="1" applyAlignment="1">
      <alignment horizontal="center" wrapText="1"/>
    </xf>
    <xf numFmtId="167" fontId="22" fillId="0" borderId="2" xfId="1" applyNumberFormat="1" applyFont="1" applyFill="1" applyBorder="1" applyAlignment="1">
      <alignment wrapText="1"/>
    </xf>
    <xf numFmtId="1" fontId="22" fillId="0" borderId="2" xfId="1" applyNumberFormat="1" applyFont="1" applyFill="1" applyBorder="1" applyAlignment="1">
      <alignment horizontal="center" wrapText="1"/>
    </xf>
    <xf numFmtId="165" fontId="20" fillId="0" borderId="2" xfId="1" applyNumberFormat="1" applyFont="1" applyFill="1" applyBorder="1" applyAlignment="1">
      <alignment horizontal="right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textRotation="90" wrapText="1"/>
    </xf>
    <xf numFmtId="0" fontId="22" fillId="0" borderId="8" xfId="1" applyFont="1" applyFill="1" applyBorder="1" applyAlignment="1">
      <alignment horizontal="center" wrapText="1"/>
    </xf>
    <xf numFmtId="0" fontId="22" fillId="0" borderId="2" xfId="1" applyFont="1" applyFill="1" applyBorder="1" applyAlignment="1">
      <alignment vertical="top" wrapText="1"/>
    </xf>
    <xf numFmtId="171" fontId="22" fillId="0" borderId="2" xfId="1" applyNumberFormat="1" applyFont="1" applyFill="1" applyBorder="1" applyAlignment="1">
      <alignment wrapText="1"/>
    </xf>
    <xf numFmtId="164" fontId="20" fillId="0" borderId="2" xfId="3" applyNumberFormat="1" applyFont="1" applyFill="1" applyBorder="1" applyAlignment="1">
      <alignment horizontal="center" wrapText="1"/>
    </xf>
    <xf numFmtId="2" fontId="22" fillId="0" borderId="8" xfId="1" applyNumberFormat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textRotation="90" wrapText="1"/>
    </xf>
    <xf numFmtId="0" fontId="22" fillId="0" borderId="3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0" fontId="22" fillId="0" borderId="2" xfId="1" applyFont="1" applyFill="1" applyBorder="1" applyAlignment="1">
      <alignment vertical="top" wrapText="1"/>
    </xf>
    <xf numFmtId="0" fontId="23" fillId="0" borderId="0" xfId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2" xfId="2" applyFont="1" applyFill="1" applyBorder="1" applyAlignment="1">
      <alignment horizontal="center" vertical="center" textRotation="90" wrapText="1"/>
    </xf>
    <xf numFmtId="1" fontId="21" fillId="0" borderId="3" xfId="2" applyNumberFormat="1" applyFont="1" applyFill="1" applyBorder="1" applyAlignment="1">
      <alignment horizontal="center" vertical="center" textRotation="90" wrapText="1"/>
    </xf>
    <xf numFmtId="0" fontId="20" fillId="0" borderId="4" xfId="1" applyFont="1" applyFill="1" applyBorder="1" applyAlignment="1">
      <alignment horizontal="center" vertical="center" textRotation="90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textRotation="90" wrapText="1"/>
    </xf>
    <xf numFmtId="0" fontId="21" fillId="0" borderId="2" xfId="0" applyFont="1" applyFill="1" applyBorder="1" applyAlignment="1">
      <alignment horizontal="center" vertical="center" textRotation="90" wrapText="1"/>
    </xf>
    <xf numFmtId="0" fontId="21" fillId="0" borderId="2" xfId="0" applyFont="1" applyFill="1" applyBorder="1" applyAlignment="1">
      <alignment horizontal="center" textRotation="90" wrapText="1"/>
    </xf>
    <xf numFmtId="0" fontId="21" fillId="0" borderId="3" xfId="0" applyFont="1" applyFill="1" applyBorder="1" applyAlignment="1">
      <alignment horizontal="center" vertical="center" textRotation="90" wrapText="1"/>
    </xf>
    <xf numFmtId="0" fontId="21" fillId="0" borderId="2" xfId="0" applyFont="1" applyFill="1" applyBorder="1" applyAlignment="1">
      <alignment horizontal="center" wrapText="1"/>
    </xf>
    <xf numFmtId="0" fontId="21" fillId="0" borderId="2" xfId="0" applyFont="1" applyBorder="1" applyAlignment="1">
      <alignment horizontal="center" textRotation="90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0" fillId="0" borderId="5" xfId="1" applyFont="1" applyFill="1" applyBorder="1" applyAlignment="1">
      <alignment horizontal="center" vertical="center" textRotation="90" wrapText="1"/>
    </xf>
    <xf numFmtId="0" fontId="20" fillId="0" borderId="6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20" fillId="0" borderId="1" xfId="1" applyNumberFormat="1" applyFont="1" applyBorder="1" applyAlignment="1">
      <alignment wrapText="1"/>
    </xf>
  </cellXfs>
  <cellStyles count="19">
    <cellStyle name="Comma0" xfId="4"/>
    <cellStyle name="Currency0" xfId="5"/>
    <cellStyle name="Date" xfId="6"/>
    <cellStyle name="Fixed" xfId="7"/>
    <cellStyle name="Heading 1" xfId="8"/>
    <cellStyle name="Heading 2" xfId="9"/>
    <cellStyle name="Total" xfId="10"/>
    <cellStyle name="Обычный" xfId="0" builtinId="0"/>
    <cellStyle name="Обычный 2" xfId="11"/>
    <cellStyle name="Обычный 3" xfId="12"/>
    <cellStyle name="Обычный_АТП расчёты к финансированию на 2012г." xfId="3"/>
    <cellStyle name="Обычный_Краевая авто" xfId="2"/>
    <cellStyle name="Обычный_Программа пассажирских перевозок город 2011" xfId="1"/>
    <cellStyle name="Процент_11п" xfId="13"/>
    <cellStyle name="Процентный 2" xfId="14"/>
    <cellStyle name="Тысячи [0]_12п" xfId="15"/>
    <cellStyle name="Тысячи_11п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H47"/>
  <sheetViews>
    <sheetView zoomScale="80" zoomScaleNormal="80" workbookViewId="0">
      <selection activeCell="U28" sqref="U28"/>
    </sheetView>
  </sheetViews>
  <sheetFormatPr defaultRowHeight="12.75"/>
  <cols>
    <col min="1" max="1" width="6.140625" style="1" customWidth="1"/>
    <col min="2" max="2" width="22" style="1" customWidth="1"/>
    <col min="3" max="3" width="12" style="1" customWidth="1"/>
    <col min="4" max="4" width="8.85546875" style="1" customWidth="1"/>
    <col min="5" max="5" width="5.28515625" style="1" customWidth="1"/>
    <col min="6" max="6" width="5" style="1" customWidth="1"/>
    <col min="7" max="10" width="5.140625" style="1" customWidth="1"/>
    <col min="11" max="11" width="8.28515625" style="1" customWidth="1"/>
    <col min="12" max="12" width="7.140625" style="1" customWidth="1"/>
    <col min="13" max="14" width="5.7109375" style="1" customWidth="1"/>
    <col min="15" max="15" width="7.140625" style="1" customWidth="1"/>
    <col min="16" max="16" width="9.5703125" style="1" customWidth="1"/>
    <col min="17" max="17" width="6.28515625" style="1" customWidth="1"/>
    <col min="18" max="18" width="6.140625" style="1" customWidth="1"/>
    <col min="19" max="19" width="6.28515625" style="1" customWidth="1"/>
    <col min="20" max="20" width="6.140625" style="1" customWidth="1"/>
    <col min="21" max="21" width="6.85546875" style="1" customWidth="1"/>
    <col min="22" max="22" width="6.28515625" style="3" customWidth="1"/>
    <col min="23" max="23" width="11.85546875" style="1" customWidth="1"/>
    <col min="24" max="24" width="7.42578125" style="1" customWidth="1"/>
    <col min="25" max="25" width="9.28515625" style="1" customWidth="1"/>
    <col min="26" max="26" width="8.7109375" style="1" customWidth="1"/>
    <col min="27" max="27" width="8.140625" style="1" customWidth="1"/>
    <col min="28" max="28" width="11.7109375" style="1" customWidth="1"/>
    <col min="29" max="29" width="10" style="1" customWidth="1"/>
    <col min="30" max="30" width="7.7109375" style="1" customWidth="1"/>
    <col min="31" max="31" width="11.28515625" style="1" customWidth="1"/>
    <col min="32" max="32" width="5.28515625" style="1" customWidth="1"/>
    <col min="33" max="33" width="8.7109375" style="1" customWidth="1"/>
    <col min="34" max="34" width="5.42578125" style="2" customWidth="1"/>
    <col min="35" max="16384" width="9.140625" style="2"/>
  </cols>
  <sheetData>
    <row r="1" spans="1:34" ht="42.75" customHeight="1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83" t="s">
        <v>39</v>
      </c>
      <c r="AC1" s="84"/>
      <c r="AD1" s="84"/>
      <c r="AE1" s="84"/>
      <c r="AF1" s="84"/>
      <c r="AG1" s="84"/>
    </row>
    <row r="2" spans="1:34" ht="63.75" customHeight="1">
      <c r="A2" s="69" t="s">
        <v>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34" ht="15" customHeight="1">
      <c r="A3" s="20"/>
      <c r="B3" s="21" t="s">
        <v>0</v>
      </c>
      <c r="C3" s="21"/>
      <c r="D3" s="21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2"/>
      <c r="R3" s="22"/>
      <c r="S3" s="22"/>
      <c r="T3" s="22"/>
      <c r="U3" s="22"/>
      <c r="V3" s="21"/>
      <c r="W3" s="22"/>
      <c r="X3" s="22"/>
      <c r="Y3" s="22"/>
      <c r="Z3" s="22"/>
      <c r="AA3" s="22"/>
      <c r="AB3" s="22"/>
      <c r="AC3" s="22"/>
      <c r="AD3" s="22"/>
      <c r="AE3" s="22"/>
      <c r="AF3" s="88" t="s">
        <v>1</v>
      </c>
      <c r="AG3" s="88"/>
      <c r="AH3" s="4"/>
    </row>
    <row r="4" spans="1:34" s="5" customFormat="1" ht="45.75" customHeight="1">
      <c r="A4" s="77" t="s">
        <v>2</v>
      </c>
      <c r="B4" s="78" t="s">
        <v>3</v>
      </c>
      <c r="C4" s="80" t="s">
        <v>4</v>
      </c>
      <c r="D4" s="78" t="s">
        <v>5</v>
      </c>
      <c r="E4" s="78" t="s">
        <v>6</v>
      </c>
      <c r="F4" s="78" t="s">
        <v>7</v>
      </c>
      <c r="G4" s="71" t="s">
        <v>8</v>
      </c>
      <c r="H4" s="72"/>
      <c r="I4" s="72"/>
      <c r="J4" s="72"/>
      <c r="K4" s="72"/>
      <c r="L4" s="71" t="s">
        <v>9</v>
      </c>
      <c r="M4" s="72"/>
      <c r="N4" s="72"/>
      <c r="O4" s="72"/>
      <c r="P4" s="72"/>
      <c r="Q4" s="71" t="s">
        <v>10</v>
      </c>
      <c r="R4" s="72"/>
      <c r="S4" s="72"/>
      <c r="T4" s="72"/>
      <c r="U4" s="72"/>
      <c r="V4" s="73" t="s">
        <v>11</v>
      </c>
      <c r="W4" s="74" t="s">
        <v>12</v>
      </c>
      <c r="X4" s="73" t="s">
        <v>13</v>
      </c>
      <c r="Y4" s="75" t="s">
        <v>14</v>
      </c>
      <c r="Z4" s="71" t="s">
        <v>15</v>
      </c>
      <c r="AA4" s="72"/>
      <c r="AB4" s="72"/>
      <c r="AC4" s="77" t="s">
        <v>16</v>
      </c>
      <c r="AD4" s="77" t="s">
        <v>17</v>
      </c>
      <c r="AE4" s="77" t="s">
        <v>18</v>
      </c>
      <c r="AF4" s="85" t="s">
        <v>19</v>
      </c>
      <c r="AG4" s="77" t="s">
        <v>20</v>
      </c>
      <c r="AH4" s="65" t="s">
        <v>21</v>
      </c>
    </row>
    <row r="5" spans="1:34" s="5" customFormat="1" ht="13.5" customHeight="1">
      <c r="A5" s="77"/>
      <c r="B5" s="79"/>
      <c r="C5" s="80"/>
      <c r="D5" s="81"/>
      <c r="E5" s="78"/>
      <c r="F5" s="8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3"/>
      <c r="W5" s="74"/>
      <c r="X5" s="73"/>
      <c r="Y5" s="76"/>
      <c r="Z5" s="72"/>
      <c r="AA5" s="72"/>
      <c r="AB5" s="72"/>
      <c r="AC5" s="72"/>
      <c r="AD5" s="72"/>
      <c r="AE5" s="72"/>
      <c r="AF5" s="86"/>
      <c r="AG5" s="72"/>
      <c r="AH5" s="65"/>
    </row>
    <row r="6" spans="1:34" s="5" customFormat="1" ht="136.5" customHeight="1">
      <c r="A6" s="77"/>
      <c r="B6" s="79"/>
      <c r="C6" s="80"/>
      <c r="D6" s="81"/>
      <c r="E6" s="79"/>
      <c r="F6" s="82"/>
      <c r="G6" s="23" t="s">
        <v>22</v>
      </c>
      <c r="H6" s="23" t="s">
        <v>23</v>
      </c>
      <c r="I6" s="23" t="s">
        <v>24</v>
      </c>
      <c r="J6" s="23" t="s">
        <v>25</v>
      </c>
      <c r="K6" s="23" t="s">
        <v>26</v>
      </c>
      <c r="L6" s="24" t="s">
        <v>22</v>
      </c>
      <c r="M6" s="24" t="s">
        <v>23</v>
      </c>
      <c r="N6" s="24" t="s">
        <v>24</v>
      </c>
      <c r="O6" s="24" t="s">
        <v>25</v>
      </c>
      <c r="P6" s="24" t="s">
        <v>26</v>
      </c>
      <c r="Q6" s="24" t="s">
        <v>22</v>
      </c>
      <c r="R6" s="24" t="s">
        <v>23</v>
      </c>
      <c r="S6" s="24" t="s">
        <v>24</v>
      </c>
      <c r="T6" s="24" t="s">
        <v>25</v>
      </c>
      <c r="U6" s="25" t="s">
        <v>26</v>
      </c>
      <c r="V6" s="73"/>
      <c r="W6" s="74"/>
      <c r="X6" s="73"/>
      <c r="Y6" s="76"/>
      <c r="Z6" s="26" t="s">
        <v>27</v>
      </c>
      <c r="AA6" s="26" t="s">
        <v>28</v>
      </c>
      <c r="AB6" s="26" t="s">
        <v>29</v>
      </c>
      <c r="AC6" s="72"/>
      <c r="AD6" s="72"/>
      <c r="AE6" s="72"/>
      <c r="AF6" s="87"/>
      <c r="AG6" s="72"/>
      <c r="AH6" s="65"/>
    </row>
    <row r="7" spans="1:34" s="5" customFormat="1" ht="15.7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  <c r="N7" s="27">
        <v>14</v>
      </c>
      <c r="O7" s="27">
        <v>15</v>
      </c>
      <c r="P7" s="27">
        <v>16</v>
      </c>
      <c r="Q7" s="27">
        <v>17</v>
      </c>
      <c r="R7" s="27">
        <v>18</v>
      </c>
      <c r="S7" s="27">
        <v>19</v>
      </c>
      <c r="T7" s="27">
        <v>20</v>
      </c>
      <c r="U7" s="27">
        <v>21</v>
      </c>
      <c r="V7" s="27">
        <v>22</v>
      </c>
      <c r="W7" s="27">
        <v>23</v>
      </c>
      <c r="X7" s="27">
        <v>24</v>
      </c>
      <c r="Y7" s="27">
        <v>25</v>
      </c>
      <c r="Z7" s="27">
        <v>26</v>
      </c>
      <c r="AA7" s="27">
        <v>27</v>
      </c>
      <c r="AB7" s="27">
        <v>28</v>
      </c>
      <c r="AC7" s="27">
        <v>29</v>
      </c>
      <c r="AD7" s="27">
        <v>30</v>
      </c>
      <c r="AE7" s="27">
        <v>31</v>
      </c>
      <c r="AF7" s="27">
        <v>32</v>
      </c>
      <c r="AG7" s="28">
        <v>33</v>
      </c>
      <c r="AH7" s="6"/>
    </row>
    <row r="8" spans="1:34" ht="15.75">
      <c r="A8" s="66" t="s">
        <v>30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29"/>
      <c r="R8" s="29"/>
      <c r="S8" s="29"/>
      <c r="T8" s="29"/>
      <c r="U8" s="29"/>
      <c r="V8" s="29"/>
      <c r="W8" s="29"/>
      <c r="X8" s="30"/>
      <c r="Y8" s="29"/>
      <c r="Z8" s="29"/>
      <c r="AA8" s="29"/>
      <c r="AB8" s="29"/>
      <c r="AC8" s="29"/>
      <c r="AD8" s="29"/>
      <c r="AE8" s="29"/>
      <c r="AF8" s="29"/>
      <c r="AG8" s="31"/>
      <c r="AH8" s="4"/>
    </row>
    <row r="9" spans="1:34" ht="15.75">
      <c r="A9" s="32" t="s">
        <v>31</v>
      </c>
      <c r="B9" s="33" t="s">
        <v>32</v>
      </c>
      <c r="C9" s="34">
        <f>2.49*108.3%</f>
        <v>2.6966700000000001</v>
      </c>
      <c r="D9" s="35">
        <v>34</v>
      </c>
      <c r="E9" s="36" t="s">
        <v>33</v>
      </c>
      <c r="F9" s="37">
        <v>37</v>
      </c>
      <c r="G9" s="38">
        <f>K9/3</f>
        <v>1.6065440186687765</v>
      </c>
      <c r="H9" s="38"/>
      <c r="I9" s="38">
        <f>K9/3</f>
        <v>1.6065440186687765</v>
      </c>
      <c r="J9" s="38">
        <f>K9/3</f>
        <v>1.6065440186687765</v>
      </c>
      <c r="K9" s="39">
        <f>Y9/X9</f>
        <v>4.8196320560063297</v>
      </c>
      <c r="L9" s="38">
        <v>186</v>
      </c>
      <c r="M9" s="38"/>
      <c r="N9" s="38">
        <v>48</v>
      </c>
      <c r="O9" s="38">
        <v>366</v>
      </c>
      <c r="P9" s="40">
        <f>O9+N9+M9+L9</f>
        <v>600</v>
      </c>
      <c r="Q9" s="40">
        <f>L9*D9/1000</f>
        <v>6.3239999999999998</v>
      </c>
      <c r="R9" s="40">
        <f>D9*M9/1000</f>
        <v>0</v>
      </c>
      <c r="S9" s="40">
        <f>N9*D9/1000</f>
        <v>1.6319999999999999</v>
      </c>
      <c r="T9" s="40">
        <f>O9*D9/1000</f>
        <v>12.444000000000001</v>
      </c>
      <c r="U9" s="40">
        <f>Q9+R9+S9+T9</f>
        <v>20.399999999999999</v>
      </c>
      <c r="V9" s="41">
        <v>59.942</v>
      </c>
      <c r="W9" s="42">
        <f>U9*V9</f>
        <v>1222.8167999999998</v>
      </c>
      <c r="X9" s="34">
        <f>C9*D9</f>
        <v>91.686779999999999</v>
      </c>
      <c r="Y9" s="38">
        <f>Z9+AA9</f>
        <v>441.89654400000001</v>
      </c>
      <c r="Z9" s="39">
        <f>X9*P9*AH9/1000</f>
        <v>440.09654399999999</v>
      </c>
      <c r="AA9" s="40">
        <f>AA13/U13*U9</f>
        <v>1.8</v>
      </c>
      <c r="AB9" s="40"/>
      <c r="AC9" s="40">
        <f>Y9-W9</f>
        <v>-780.92025599999988</v>
      </c>
      <c r="AD9" s="40">
        <f>AC9/U9*-1</f>
        <v>38.280404705882347</v>
      </c>
      <c r="AE9" s="39">
        <f>F9*P9*X9/1000</f>
        <v>2035.446516</v>
      </c>
      <c r="AF9" s="40">
        <f>Y9/AE9</f>
        <v>0.21710054306334817</v>
      </c>
      <c r="AG9" s="40">
        <f>AC9*-1</f>
        <v>780.92025599999988</v>
      </c>
      <c r="AH9" s="7">
        <v>8</v>
      </c>
    </row>
    <row r="10" spans="1:34" ht="15.75">
      <c r="A10" s="66" t="s">
        <v>34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29"/>
      <c r="R10" s="29"/>
      <c r="S10" s="29"/>
      <c r="T10" s="29"/>
      <c r="U10" s="29"/>
      <c r="V10" s="29"/>
      <c r="W10" s="43"/>
      <c r="X10" s="30"/>
      <c r="Y10" s="29"/>
      <c r="Z10" s="29"/>
      <c r="AA10" s="29"/>
      <c r="AB10" s="29"/>
      <c r="AC10" s="29"/>
      <c r="AD10" s="29"/>
      <c r="AE10" s="29"/>
      <c r="AF10" s="29"/>
      <c r="AG10" s="31"/>
      <c r="AH10" s="4"/>
    </row>
    <row r="11" spans="1:34" ht="33.75" customHeight="1">
      <c r="A11" s="32" t="s">
        <v>35</v>
      </c>
      <c r="B11" s="33" t="s">
        <v>36</v>
      </c>
      <c r="C11" s="44">
        <f>3.09*108.3%</f>
        <v>3.3464699999999996</v>
      </c>
      <c r="D11" s="45">
        <v>86</v>
      </c>
      <c r="E11" s="46" t="s">
        <v>33</v>
      </c>
      <c r="F11" s="32">
        <v>28</v>
      </c>
      <c r="G11" s="47"/>
      <c r="H11" s="47"/>
      <c r="I11" s="38">
        <f>K11/2</f>
        <v>0.13500000000000001</v>
      </c>
      <c r="J11" s="38">
        <f>K11/2</f>
        <v>0.13500000000000001</v>
      </c>
      <c r="K11" s="39">
        <f>Y11/X11</f>
        <v>0.27</v>
      </c>
      <c r="L11" s="38"/>
      <c r="M11" s="38"/>
      <c r="N11" s="38">
        <v>16</v>
      </c>
      <c r="O11" s="38">
        <v>38</v>
      </c>
      <c r="P11" s="40">
        <f>O11+N11+M11+L11</f>
        <v>54</v>
      </c>
      <c r="Q11" s="40">
        <f>L11*D11/1000</f>
        <v>0</v>
      </c>
      <c r="R11" s="40">
        <f>D11*M11/1000</f>
        <v>0</v>
      </c>
      <c r="S11" s="40">
        <f>N11*D11/1000</f>
        <v>1.3759999999999999</v>
      </c>
      <c r="T11" s="40">
        <f>O11*D11/1000</f>
        <v>3.2679999999999998</v>
      </c>
      <c r="U11" s="40">
        <f>Q11+R11+S11+T11</f>
        <v>4.6440000000000001</v>
      </c>
      <c r="V11" s="41">
        <v>59.942</v>
      </c>
      <c r="W11" s="42">
        <f>U11*V11</f>
        <v>278.37064800000002</v>
      </c>
      <c r="X11" s="34">
        <f>C11*D11</f>
        <v>287.79641999999996</v>
      </c>
      <c r="Y11" s="38">
        <f>Z11+AA11</f>
        <v>77.705033399999991</v>
      </c>
      <c r="Z11" s="39">
        <f>X11*P11*AH11/1000</f>
        <v>77.705033399999991</v>
      </c>
      <c r="AA11" s="40">
        <v>0</v>
      </c>
      <c r="AB11" s="40"/>
      <c r="AC11" s="40">
        <f>Y11-W11</f>
        <v>-200.66561460000003</v>
      </c>
      <c r="AD11" s="40">
        <f>AC11/U11*-1</f>
        <v>43.209650000000003</v>
      </c>
      <c r="AE11" s="39">
        <f>F11*P11*X11/1000</f>
        <v>435.14818703999993</v>
      </c>
      <c r="AF11" s="40">
        <f>Y11/AE11</f>
        <v>0.17857142857142858</v>
      </c>
      <c r="AG11" s="40">
        <f>AC11*-1</f>
        <v>200.66561460000003</v>
      </c>
      <c r="AH11" s="7">
        <v>5</v>
      </c>
    </row>
    <row r="12" spans="1:34" ht="15.75">
      <c r="A12" s="68" t="s">
        <v>37</v>
      </c>
      <c r="B12" s="68"/>
      <c r="C12" s="48"/>
      <c r="D12" s="49">
        <f>D9+D11</f>
        <v>120</v>
      </c>
      <c r="E12" s="50"/>
      <c r="F12" s="50"/>
      <c r="G12" s="51"/>
      <c r="H12" s="51"/>
      <c r="I12" s="51"/>
      <c r="J12" s="51"/>
      <c r="K12" s="49">
        <f>K9+K11</f>
        <v>5.0896320560063302</v>
      </c>
      <c r="L12" s="52"/>
      <c r="M12" s="52"/>
      <c r="N12" s="52"/>
      <c r="O12" s="52"/>
      <c r="P12" s="49">
        <f>P9+P11</f>
        <v>654</v>
      </c>
      <c r="Q12" s="53"/>
      <c r="R12" s="53"/>
      <c r="S12" s="53"/>
      <c r="T12" s="53"/>
      <c r="U12" s="49">
        <f>U9+U11</f>
        <v>25.043999999999997</v>
      </c>
      <c r="V12" s="54"/>
      <c r="W12" s="55">
        <f>W9+W11</f>
        <v>1501.1874479999999</v>
      </c>
      <c r="X12" s="56"/>
      <c r="Y12" s="55">
        <f>Y9+Y11</f>
        <v>519.6015774</v>
      </c>
      <c r="Z12" s="49">
        <f>Z9+Z11</f>
        <v>517.80157740000004</v>
      </c>
      <c r="AA12" s="49">
        <f>AA9+AA11</f>
        <v>1.8</v>
      </c>
      <c r="AB12" s="57">
        <f>SUM(AB11:AB11)</f>
        <v>0</v>
      </c>
      <c r="AC12" s="49">
        <f>AC9+AC11</f>
        <v>-981.58587059999991</v>
      </c>
      <c r="AD12" s="56"/>
      <c r="AE12" s="49">
        <f>AE9+AE11</f>
        <v>2470.5947030399998</v>
      </c>
      <c r="AF12" s="56"/>
      <c r="AG12" s="55">
        <f>AG9+AG11</f>
        <v>981.58587059999991</v>
      </c>
      <c r="AH12" s="4"/>
    </row>
    <row r="13" spans="1:34">
      <c r="U13" s="8">
        <f>U12-U11</f>
        <v>20.399999999999999</v>
      </c>
      <c r="V13" s="9"/>
      <c r="W13" s="10"/>
      <c r="X13" s="10"/>
      <c r="Y13" s="10"/>
      <c r="Z13" s="10"/>
      <c r="AA13" s="10">
        <v>1.8</v>
      </c>
    </row>
    <row r="14" spans="1:34" ht="20.25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AG14" s="13"/>
    </row>
    <row r="17" spans="2:27" ht="15">
      <c r="B17" s="14"/>
      <c r="C17" s="15"/>
      <c r="U17" s="8"/>
      <c r="AA17" s="10"/>
    </row>
    <row r="18" spans="2:27" ht="15">
      <c r="B18" s="14"/>
      <c r="C18" s="16"/>
    </row>
    <row r="19" spans="2:27" ht="14.25">
      <c r="B19" s="15"/>
      <c r="C19" s="15"/>
      <c r="AA19" s="17"/>
    </row>
    <row r="44" spans="22:22">
      <c r="V44" s="1"/>
    </row>
    <row r="45" spans="22:22">
      <c r="V45" s="1"/>
    </row>
    <row r="46" spans="22:22">
      <c r="V46" s="1"/>
    </row>
    <row r="47" spans="22:22">
      <c r="V47" s="1"/>
    </row>
  </sheetData>
  <mergeCells count="26">
    <mergeCell ref="F4:F6"/>
    <mergeCell ref="G4:K5"/>
    <mergeCell ref="AB1:AG1"/>
    <mergeCell ref="Z4:AB5"/>
    <mergeCell ref="AC4:AC6"/>
    <mergeCell ref="AD4:AD6"/>
    <mergeCell ref="AE4:AE6"/>
    <mergeCell ref="AF4:AF6"/>
    <mergeCell ref="AG4:AG6"/>
    <mergeCell ref="AF3:AG3"/>
    <mergeCell ref="AH4:AH6"/>
    <mergeCell ref="A8:P8"/>
    <mergeCell ref="A10:P10"/>
    <mergeCell ref="A12:B12"/>
    <mergeCell ref="A2:AG2"/>
    <mergeCell ref="L4:P5"/>
    <mergeCell ref="Q4:U5"/>
    <mergeCell ref="V4:V6"/>
    <mergeCell ref="W4:W6"/>
    <mergeCell ref="X4:X6"/>
    <mergeCell ref="Y4:Y6"/>
    <mergeCell ref="A4:A6"/>
    <mergeCell ref="B4:B6"/>
    <mergeCell ref="C4:C6"/>
    <mergeCell ref="D4:D6"/>
    <mergeCell ref="E4:E6"/>
  </mergeCells>
  <pageMargins left="0" right="0" top="0" bottom="0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H47"/>
  <sheetViews>
    <sheetView tabSelected="1" zoomScale="80" zoomScaleNormal="80" workbookViewId="0">
      <selection activeCell="AC11" sqref="AC11"/>
    </sheetView>
  </sheetViews>
  <sheetFormatPr defaultRowHeight="12.75"/>
  <cols>
    <col min="1" max="1" width="6.140625" style="1" customWidth="1"/>
    <col min="2" max="2" width="22" style="1" customWidth="1"/>
    <col min="3" max="3" width="12" style="1" customWidth="1"/>
    <col min="4" max="4" width="8.85546875" style="1" customWidth="1"/>
    <col min="5" max="5" width="5.28515625" style="1" customWidth="1"/>
    <col min="6" max="6" width="5" style="1" customWidth="1"/>
    <col min="7" max="10" width="5.140625" style="1" customWidth="1"/>
    <col min="11" max="11" width="8.28515625" style="1" customWidth="1"/>
    <col min="12" max="12" width="7.140625" style="1" customWidth="1"/>
    <col min="13" max="14" width="5.7109375" style="1" customWidth="1"/>
    <col min="15" max="15" width="7.140625" style="1" customWidth="1"/>
    <col min="16" max="16" width="7.7109375" style="1" customWidth="1"/>
    <col min="17" max="17" width="6.28515625" style="1" customWidth="1"/>
    <col min="18" max="18" width="6.140625" style="1" customWidth="1"/>
    <col min="19" max="19" width="6.28515625" style="1" customWidth="1"/>
    <col min="20" max="20" width="6.140625" style="1" customWidth="1"/>
    <col min="21" max="21" width="6.85546875" style="1" customWidth="1"/>
    <col min="22" max="22" width="8.42578125" style="3" customWidth="1"/>
    <col min="23" max="23" width="11" style="1" customWidth="1"/>
    <col min="24" max="24" width="7.42578125" style="1" customWidth="1"/>
    <col min="25" max="25" width="9.28515625" style="1" customWidth="1"/>
    <col min="26" max="26" width="8.7109375" style="1" customWidth="1"/>
    <col min="27" max="27" width="8.140625" style="1" customWidth="1"/>
    <col min="28" max="28" width="11.7109375" style="1" customWidth="1"/>
    <col min="29" max="29" width="10" style="1" customWidth="1"/>
    <col min="30" max="30" width="7.7109375" style="1" customWidth="1"/>
    <col min="31" max="31" width="11.28515625" style="1" customWidth="1"/>
    <col min="32" max="32" width="5.28515625" style="1" customWidth="1"/>
    <col min="33" max="33" width="8.7109375" style="1" customWidth="1"/>
    <col min="34" max="34" width="5.42578125" style="2" customWidth="1"/>
    <col min="35" max="16384" width="9.140625" style="2"/>
  </cols>
  <sheetData>
    <row r="1" spans="1:34" ht="42.75" customHeight="1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83" t="s">
        <v>39</v>
      </c>
      <c r="AC1" s="84"/>
      <c r="AD1" s="84"/>
      <c r="AE1" s="84"/>
      <c r="AF1" s="84"/>
      <c r="AG1" s="84"/>
    </row>
    <row r="2" spans="1:34" ht="63.75" customHeight="1">
      <c r="A2" s="69" t="s">
        <v>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34" ht="15" customHeight="1">
      <c r="A3" s="20"/>
      <c r="B3" s="21" t="s">
        <v>0</v>
      </c>
      <c r="C3" s="21"/>
      <c r="D3" s="21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2"/>
      <c r="R3" s="22"/>
      <c r="S3" s="22"/>
      <c r="T3" s="22"/>
      <c r="U3" s="22"/>
      <c r="V3" s="21"/>
      <c r="W3" s="22"/>
      <c r="X3" s="22"/>
      <c r="Y3" s="22"/>
      <c r="Z3" s="22"/>
      <c r="AA3" s="22"/>
      <c r="AB3" s="22"/>
      <c r="AC3" s="22"/>
      <c r="AD3" s="22"/>
      <c r="AE3" s="22"/>
      <c r="AF3" s="88" t="s">
        <v>1</v>
      </c>
      <c r="AG3" s="88"/>
      <c r="AH3" s="4"/>
    </row>
    <row r="4" spans="1:34" s="5" customFormat="1" ht="45.75" customHeight="1">
      <c r="A4" s="77" t="s">
        <v>2</v>
      </c>
      <c r="B4" s="78" t="s">
        <v>3</v>
      </c>
      <c r="C4" s="80" t="s">
        <v>4</v>
      </c>
      <c r="D4" s="78" t="s">
        <v>5</v>
      </c>
      <c r="E4" s="78" t="s">
        <v>6</v>
      </c>
      <c r="F4" s="78" t="s">
        <v>7</v>
      </c>
      <c r="G4" s="71" t="s">
        <v>8</v>
      </c>
      <c r="H4" s="72"/>
      <c r="I4" s="72"/>
      <c r="J4" s="72"/>
      <c r="K4" s="72"/>
      <c r="L4" s="71" t="s">
        <v>9</v>
      </c>
      <c r="M4" s="72"/>
      <c r="N4" s="72"/>
      <c r="O4" s="72"/>
      <c r="P4" s="72"/>
      <c r="Q4" s="71" t="s">
        <v>10</v>
      </c>
      <c r="R4" s="72"/>
      <c r="S4" s="72"/>
      <c r="T4" s="72"/>
      <c r="U4" s="72"/>
      <c r="V4" s="73" t="s">
        <v>11</v>
      </c>
      <c r="W4" s="74" t="s">
        <v>12</v>
      </c>
      <c r="X4" s="73" t="s">
        <v>13</v>
      </c>
      <c r="Y4" s="75" t="s">
        <v>14</v>
      </c>
      <c r="Z4" s="71" t="s">
        <v>15</v>
      </c>
      <c r="AA4" s="72"/>
      <c r="AB4" s="72"/>
      <c r="AC4" s="77" t="s">
        <v>16</v>
      </c>
      <c r="AD4" s="77" t="s">
        <v>17</v>
      </c>
      <c r="AE4" s="77" t="s">
        <v>18</v>
      </c>
      <c r="AF4" s="85" t="s">
        <v>19</v>
      </c>
      <c r="AG4" s="77" t="s">
        <v>20</v>
      </c>
      <c r="AH4" s="65" t="s">
        <v>21</v>
      </c>
    </row>
    <row r="5" spans="1:34" s="5" customFormat="1" ht="13.5" customHeight="1">
      <c r="A5" s="77"/>
      <c r="B5" s="79"/>
      <c r="C5" s="80"/>
      <c r="D5" s="81"/>
      <c r="E5" s="78"/>
      <c r="F5" s="8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3"/>
      <c r="W5" s="74"/>
      <c r="X5" s="73"/>
      <c r="Y5" s="76"/>
      <c r="Z5" s="72"/>
      <c r="AA5" s="72"/>
      <c r="AB5" s="72"/>
      <c r="AC5" s="72"/>
      <c r="AD5" s="72"/>
      <c r="AE5" s="72"/>
      <c r="AF5" s="86"/>
      <c r="AG5" s="72"/>
      <c r="AH5" s="65"/>
    </row>
    <row r="6" spans="1:34" s="5" customFormat="1" ht="136.5" customHeight="1">
      <c r="A6" s="77"/>
      <c r="B6" s="79"/>
      <c r="C6" s="80"/>
      <c r="D6" s="81"/>
      <c r="E6" s="79"/>
      <c r="F6" s="82"/>
      <c r="G6" s="58" t="s">
        <v>22</v>
      </c>
      <c r="H6" s="58" t="s">
        <v>23</v>
      </c>
      <c r="I6" s="58" t="s">
        <v>24</v>
      </c>
      <c r="J6" s="58" t="s">
        <v>25</v>
      </c>
      <c r="K6" s="58" t="s">
        <v>26</v>
      </c>
      <c r="L6" s="24" t="s">
        <v>22</v>
      </c>
      <c r="M6" s="24" t="s">
        <v>23</v>
      </c>
      <c r="N6" s="24" t="s">
        <v>24</v>
      </c>
      <c r="O6" s="24" t="s">
        <v>25</v>
      </c>
      <c r="P6" s="24" t="s">
        <v>26</v>
      </c>
      <c r="Q6" s="24" t="s">
        <v>22</v>
      </c>
      <c r="R6" s="24" t="s">
        <v>23</v>
      </c>
      <c r="S6" s="24" t="s">
        <v>24</v>
      </c>
      <c r="T6" s="24" t="s">
        <v>25</v>
      </c>
      <c r="U6" s="25" t="s">
        <v>26</v>
      </c>
      <c r="V6" s="73"/>
      <c r="W6" s="74"/>
      <c r="X6" s="73"/>
      <c r="Y6" s="76"/>
      <c r="Z6" s="59" t="s">
        <v>27</v>
      </c>
      <c r="AA6" s="59" t="s">
        <v>28</v>
      </c>
      <c r="AB6" s="59" t="s">
        <v>29</v>
      </c>
      <c r="AC6" s="72"/>
      <c r="AD6" s="72"/>
      <c r="AE6" s="72"/>
      <c r="AF6" s="87"/>
      <c r="AG6" s="72"/>
      <c r="AH6" s="65"/>
    </row>
    <row r="7" spans="1:34" s="5" customFormat="1" ht="15.7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  <c r="N7" s="27">
        <v>14</v>
      </c>
      <c r="O7" s="27">
        <v>15</v>
      </c>
      <c r="P7" s="27">
        <v>16</v>
      </c>
      <c r="Q7" s="27">
        <v>17</v>
      </c>
      <c r="R7" s="27">
        <v>18</v>
      </c>
      <c r="S7" s="27">
        <v>19</v>
      </c>
      <c r="T7" s="27">
        <v>20</v>
      </c>
      <c r="U7" s="27">
        <v>21</v>
      </c>
      <c r="V7" s="27">
        <v>22</v>
      </c>
      <c r="W7" s="27">
        <v>23</v>
      </c>
      <c r="X7" s="27">
        <v>24</v>
      </c>
      <c r="Y7" s="27">
        <v>25</v>
      </c>
      <c r="Z7" s="27">
        <v>26</v>
      </c>
      <c r="AA7" s="27">
        <v>27</v>
      </c>
      <c r="AB7" s="27">
        <v>28</v>
      </c>
      <c r="AC7" s="27">
        <v>29</v>
      </c>
      <c r="AD7" s="27">
        <v>30</v>
      </c>
      <c r="AE7" s="27">
        <v>31</v>
      </c>
      <c r="AF7" s="27">
        <v>32</v>
      </c>
      <c r="AG7" s="28">
        <v>33</v>
      </c>
      <c r="AH7" s="6"/>
    </row>
    <row r="8" spans="1:34" ht="15.75">
      <c r="A8" s="66" t="s">
        <v>30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0"/>
      <c r="R8" s="60"/>
      <c r="S8" s="60"/>
      <c r="T8" s="60"/>
      <c r="U8" s="60"/>
      <c r="V8" s="60"/>
      <c r="W8" s="60"/>
      <c r="X8" s="30"/>
      <c r="Y8" s="60"/>
      <c r="Z8" s="60"/>
      <c r="AA8" s="60"/>
      <c r="AB8" s="60"/>
      <c r="AC8" s="60"/>
      <c r="AD8" s="60"/>
      <c r="AE8" s="60"/>
      <c r="AF8" s="60"/>
      <c r="AG8" s="31"/>
      <c r="AH8" s="4"/>
    </row>
    <row r="9" spans="1:34" ht="15.75">
      <c r="A9" s="32" t="s">
        <v>31</v>
      </c>
      <c r="B9" s="33" t="s">
        <v>32</v>
      </c>
      <c r="C9" s="34">
        <v>2.4900000000000002</v>
      </c>
      <c r="D9" s="35">
        <v>34</v>
      </c>
      <c r="E9" s="36" t="s">
        <v>33</v>
      </c>
      <c r="F9" s="37">
        <v>37</v>
      </c>
      <c r="G9" s="38">
        <f>K9/3</f>
        <v>1.6066619418851877</v>
      </c>
      <c r="H9" s="38"/>
      <c r="I9" s="38">
        <f>K9/3</f>
        <v>1.6066619418851877</v>
      </c>
      <c r="J9" s="38">
        <f>K9/3</f>
        <v>1.6066619418851877</v>
      </c>
      <c r="K9" s="39">
        <f>Y9/X9</f>
        <v>4.8199858256555634</v>
      </c>
      <c r="L9" s="37">
        <v>186</v>
      </c>
      <c r="M9" s="37"/>
      <c r="N9" s="37">
        <v>48</v>
      </c>
      <c r="O9" s="37">
        <v>366</v>
      </c>
      <c r="P9" s="51">
        <f>O9+N9+M9+L9</f>
        <v>600</v>
      </c>
      <c r="Q9" s="40">
        <f>L9*D9/1000</f>
        <v>6.3239999999999998</v>
      </c>
      <c r="R9" s="40">
        <f>D9*M9/1000</f>
        <v>0</v>
      </c>
      <c r="S9" s="40">
        <f>N9*D9/1000</f>
        <v>1.6319999999999999</v>
      </c>
      <c r="T9" s="40">
        <f>O9*D9/1000</f>
        <v>12.444000000000001</v>
      </c>
      <c r="U9" s="40">
        <f>Q9+R9+S9+T9</f>
        <v>20.399999999999999</v>
      </c>
      <c r="V9" s="63">
        <v>58.335999999999999</v>
      </c>
      <c r="W9" s="42">
        <v>1190.05</v>
      </c>
      <c r="X9" s="34">
        <v>84.66</v>
      </c>
      <c r="Y9" s="38">
        <v>408.06</v>
      </c>
      <c r="Z9" s="39">
        <f>X9*P9*AH9/1000</f>
        <v>406.36799999999999</v>
      </c>
      <c r="AA9" s="40">
        <v>1.69</v>
      </c>
      <c r="AB9" s="40"/>
      <c r="AC9" s="40">
        <f>Y9-W9</f>
        <v>-781.99</v>
      </c>
      <c r="AD9" s="40">
        <v>38.32</v>
      </c>
      <c r="AE9" s="39">
        <f>F9*P9*X9/1000</f>
        <v>1879.452</v>
      </c>
      <c r="AF9" s="40">
        <f>Y9/AE9</f>
        <v>0.21711647863313349</v>
      </c>
      <c r="AG9" s="40">
        <f>AC9*-1</f>
        <v>781.99</v>
      </c>
      <c r="AH9" s="7">
        <v>8</v>
      </c>
    </row>
    <row r="10" spans="1:34" ht="15.75">
      <c r="A10" s="66" t="s">
        <v>34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0"/>
      <c r="R10" s="60"/>
      <c r="S10" s="60"/>
      <c r="T10" s="60"/>
      <c r="U10" s="60"/>
      <c r="V10" s="60"/>
      <c r="W10" s="43"/>
      <c r="X10" s="30"/>
      <c r="Y10" s="64"/>
      <c r="Z10" s="60"/>
      <c r="AA10" s="60"/>
      <c r="AB10" s="60"/>
      <c r="AC10" s="60"/>
      <c r="AD10" s="60"/>
      <c r="AE10" s="60"/>
      <c r="AF10" s="60"/>
      <c r="AG10" s="31"/>
      <c r="AH10" s="4"/>
    </row>
    <row r="11" spans="1:34" ht="33.75" customHeight="1">
      <c r="A11" s="32" t="s">
        <v>35</v>
      </c>
      <c r="B11" s="33" t="s">
        <v>36</v>
      </c>
      <c r="C11" s="44">
        <v>3.09</v>
      </c>
      <c r="D11" s="45">
        <v>86</v>
      </c>
      <c r="E11" s="46" t="s">
        <v>33</v>
      </c>
      <c r="F11" s="32">
        <v>28</v>
      </c>
      <c r="G11" s="47"/>
      <c r="H11" s="47"/>
      <c r="I11" s="38">
        <f>K11/2</f>
        <v>0.13500037630766915</v>
      </c>
      <c r="J11" s="38">
        <f>K11/2</f>
        <v>0.13500037630766915</v>
      </c>
      <c r="K11" s="39">
        <f>Y11/X11</f>
        <v>0.27000075261533829</v>
      </c>
      <c r="L11" s="37"/>
      <c r="M11" s="37"/>
      <c r="N11" s="37">
        <v>16</v>
      </c>
      <c r="O11" s="37">
        <v>38</v>
      </c>
      <c r="P11" s="51">
        <f>O11+N11+M11+L11</f>
        <v>54</v>
      </c>
      <c r="Q11" s="40">
        <f>L11*D11/1000</f>
        <v>0</v>
      </c>
      <c r="R11" s="40">
        <f>D11*M11/1000</f>
        <v>0</v>
      </c>
      <c r="S11" s="40">
        <f>N11*D11/1000</f>
        <v>1.3759999999999999</v>
      </c>
      <c r="T11" s="40">
        <f>O11*D11/1000</f>
        <v>3.2679999999999998</v>
      </c>
      <c r="U11" s="40">
        <f>Q11+R11+S11+T11</f>
        <v>4.6440000000000001</v>
      </c>
      <c r="V11" s="63">
        <v>58.48</v>
      </c>
      <c r="W11" s="42">
        <v>271.35000000000002</v>
      </c>
      <c r="X11" s="34">
        <v>265.74</v>
      </c>
      <c r="Y11" s="38">
        <v>71.75</v>
      </c>
      <c r="Z11" s="39">
        <f>X11*P11*AH11/1000</f>
        <v>71.749800000000008</v>
      </c>
      <c r="AA11" s="40">
        <v>0</v>
      </c>
      <c r="AB11" s="40"/>
      <c r="AC11" s="40">
        <f>Y11-W11</f>
        <v>-199.60000000000002</v>
      </c>
      <c r="AD11" s="40">
        <v>43.03</v>
      </c>
      <c r="AE11" s="39">
        <f>F11*P11*X11/1000</f>
        <v>401.79888</v>
      </c>
      <c r="AF11" s="40">
        <f>Y11/AE11</f>
        <v>0.1785719263328957</v>
      </c>
      <c r="AG11" s="40">
        <f>AC11*-1</f>
        <v>199.60000000000002</v>
      </c>
      <c r="AH11" s="7">
        <v>5</v>
      </c>
    </row>
    <row r="12" spans="1:34" ht="15.75">
      <c r="A12" s="68" t="s">
        <v>37</v>
      </c>
      <c r="B12" s="68"/>
      <c r="C12" s="61"/>
      <c r="D12" s="49">
        <f>D9+D11</f>
        <v>120</v>
      </c>
      <c r="E12" s="50"/>
      <c r="F12" s="50"/>
      <c r="G12" s="51"/>
      <c r="H12" s="51"/>
      <c r="I12" s="51"/>
      <c r="J12" s="51"/>
      <c r="K12" s="49">
        <f>K9+K11</f>
        <v>5.089986578270902</v>
      </c>
      <c r="L12" s="52"/>
      <c r="M12" s="52"/>
      <c r="N12" s="52"/>
      <c r="O12" s="52"/>
      <c r="P12" s="62">
        <f>P9+P11</f>
        <v>654</v>
      </c>
      <c r="Q12" s="53"/>
      <c r="R12" s="53"/>
      <c r="S12" s="53"/>
      <c r="T12" s="53"/>
      <c r="U12" s="49">
        <f>U9+U11</f>
        <v>25.043999999999997</v>
      </c>
      <c r="V12" s="54"/>
      <c r="W12" s="55">
        <f>W9+W11</f>
        <v>1461.4</v>
      </c>
      <c r="X12" s="56"/>
      <c r="Y12" s="55">
        <f>Y9+Y11</f>
        <v>479.81</v>
      </c>
      <c r="Z12" s="49">
        <f>Z9+Z11</f>
        <v>478.11779999999999</v>
      </c>
      <c r="AA12" s="49">
        <f>AA9+AA11</f>
        <v>1.69</v>
      </c>
      <c r="AB12" s="57">
        <f>SUM(AB11:AB11)</f>
        <v>0</v>
      </c>
      <c r="AC12" s="49">
        <f>AC9+AC11</f>
        <v>-981.59</v>
      </c>
      <c r="AD12" s="56"/>
      <c r="AE12" s="49">
        <f>AE9+AE11</f>
        <v>2281.2508800000001</v>
      </c>
      <c r="AF12" s="56"/>
      <c r="AG12" s="55">
        <f>AG9+AG11</f>
        <v>981.59</v>
      </c>
      <c r="AH12" s="4"/>
    </row>
    <row r="13" spans="1:34">
      <c r="U13" s="8">
        <f>U12-U11</f>
        <v>20.399999999999999</v>
      </c>
      <c r="V13" s="9"/>
      <c r="W13" s="10"/>
      <c r="X13" s="10"/>
      <c r="Y13" s="10"/>
      <c r="Z13" s="10"/>
      <c r="AA13" s="10">
        <v>1.8</v>
      </c>
    </row>
    <row r="14" spans="1:34" ht="20.25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AG14" s="13"/>
    </row>
    <row r="17" spans="2:27" ht="15">
      <c r="B17" s="14"/>
      <c r="C17" s="15"/>
      <c r="U17" s="8"/>
      <c r="AA17" s="10"/>
    </row>
    <row r="18" spans="2:27" ht="15">
      <c r="B18" s="14"/>
      <c r="C18" s="16"/>
    </row>
    <row r="19" spans="2:27" ht="14.25">
      <c r="B19" s="15"/>
      <c r="C19" s="15"/>
      <c r="AA19" s="17"/>
    </row>
    <row r="44" spans="22:22">
      <c r="V44" s="1"/>
    </row>
    <row r="45" spans="22:22">
      <c r="V45" s="1"/>
    </row>
    <row r="46" spans="22:22">
      <c r="V46" s="1"/>
    </row>
    <row r="47" spans="22:22">
      <c r="V47" s="1"/>
    </row>
  </sheetData>
  <mergeCells count="26">
    <mergeCell ref="AH4:AH6"/>
    <mergeCell ref="A8:P8"/>
    <mergeCell ref="A10:P10"/>
    <mergeCell ref="A12:B12"/>
    <mergeCell ref="Z4:AB5"/>
    <mergeCell ref="AC4:AC6"/>
    <mergeCell ref="AD4:AD6"/>
    <mergeCell ref="AE4:AE6"/>
    <mergeCell ref="AF4:AF6"/>
    <mergeCell ref="AG4:AG6"/>
    <mergeCell ref="L4:P5"/>
    <mergeCell ref="Q4:U5"/>
    <mergeCell ref="V4:V6"/>
    <mergeCell ref="W4:W6"/>
    <mergeCell ref="X4:X6"/>
    <mergeCell ref="Y4:Y6"/>
    <mergeCell ref="AB1:AG1"/>
    <mergeCell ref="A2:AG2"/>
    <mergeCell ref="AF3:AG3"/>
    <mergeCell ref="A4:A6"/>
    <mergeCell ref="B4:B6"/>
    <mergeCell ref="C4:C6"/>
    <mergeCell ref="D4:D6"/>
    <mergeCell ref="E4:E6"/>
    <mergeCell ref="F4:F6"/>
    <mergeCell ref="G4:K5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Программа Авто 2019</vt:lpstr>
      <vt:lpstr>Программа Авто 2019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Лаврова</cp:lastModifiedBy>
  <cp:lastPrinted>2018-12-20T03:14:50Z</cp:lastPrinted>
  <dcterms:created xsi:type="dcterms:W3CDTF">2018-12-07T08:40:22Z</dcterms:created>
  <dcterms:modified xsi:type="dcterms:W3CDTF">2018-12-20T03:14:59Z</dcterms:modified>
</cp:coreProperties>
</file>